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0" windowWidth="21315" windowHeight="9855" tabRatio="900"/>
  </bookViews>
  <sheets>
    <sheet name="I_Individual" sheetId="7" r:id="rId1"/>
    <sheet name="I_Individual NEW" sheetId="14" r:id="rId2"/>
    <sheet name="I1_Experience" sheetId="9" r:id="rId3"/>
    <sheet name="I2_Engagement" sheetId="10" r:id="rId4"/>
    <sheet name="I3_Attitudes" sheetId="11" r:id="rId5"/>
    <sheet name="I4_Approval" sheetId="13" r:id="rId6"/>
    <sheet name="S_Structural" sheetId="2" r:id="rId7"/>
    <sheet name="S1_Resilience" sheetId="3" r:id="rId8"/>
    <sheet name="S2_EcoTies" sheetId="4" r:id="rId9"/>
    <sheet name="S3_Funding" sheetId="1" r:id="rId10"/>
    <sheet name="S4_Neighbour" sheetId="6" r:id="rId11"/>
    <sheet name="S5_PolInt" sheetId="5" r:id="rId12"/>
    <sheet name="S6_Security" sheetId="8" r:id="rId13"/>
  </sheets>
  <definedNames>
    <definedName name="_xlnm.Print_Area" localSheetId="1">'I_Individual NEW'!$A$1:$Z$39</definedName>
    <definedName name="_xlnm.Print_Area" localSheetId="5">I4_Approval!$A$1:$Z$39</definedName>
  </definedNames>
  <calcPr calcId="145621"/>
</workbook>
</file>

<file path=xl/calcChain.xml><?xml version="1.0" encoding="utf-8"?>
<calcChain xmlns="http://schemas.openxmlformats.org/spreadsheetml/2006/main">
  <c r="X2" i="14" l="1"/>
  <c r="Y2" i="14" s="1"/>
  <c r="Z2" i="14" s="1"/>
  <c r="X3" i="14"/>
  <c r="Y3" i="14"/>
  <c r="Z3" i="14" s="1"/>
  <c r="X4" i="14"/>
  <c r="Y4" i="14" s="1"/>
  <c r="Z4" i="14" s="1"/>
  <c r="X5" i="14"/>
  <c r="Y5" i="14" s="1"/>
  <c r="Z5" i="14" s="1"/>
  <c r="X6" i="14"/>
  <c r="Y6" i="14" s="1"/>
  <c r="Z6" i="14" s="1"/>
  <c r="X7" i="14"/>
  <c r="Y7" i="14" s="1"/>
  <c r="Z7" i="14" s="1"/>
  <c r="X8" i="14"/>
  <c r="Y8" i="14"/>
  <c r="Z8" i="14" s="1"/>
  <c r="X9" i="14"/>
  <c r="Y9" i="14"/>
  <c r="Z9" i="14"/>
  <c r="X10" i="14"/>
  <c r="Y10" i="14" s="1"/>
  <c r="Z10" i="14" s="1"/>
  <c r="X11" i="14"/>
  <c r="Y11" i="14"/>
  <c r="Z11" i="14" s="1"/>
  <c r="X12" i="14"/>
  <c r="Y12" i="14" s="1"/>
  <c r="Z12" i="14" s="1"/>
  <c r="X13" i="14"/>
  <c r="Y13" i="14"/>
  <c r="Z13" i="14" s="1"/>
  <c r="X14" i="14"/>
  <c r="Y14" i="14" s="1"/>
  <c r="Z14" i="14" s="1"/>
  <c r="X15" i="14"/>
  <c r="Y15" i="14" s="1"/>
  <c r="Z15" i="14" s="1"/>
  <c r="X16" i="14"/>
  <c r="Y16" i="14"/>
  <c r="Z16" i="14" s="1"/>
  <c r="X17" i="14"/>
  <c r="Y17" i="14"/>
  <c r="Z17" i="14"/>
  <c r="X18" i="14"/>
  <c r="Y18" i="14" s="1"/>
  <c r="Z18" i="14" s="1"/>
  <c r="X19" i="14"/>
  <c r="Y19" i="14"/>
  <c r="Z19" i="14" s="1"/>
  <c r="X20" i="14"/>
  <c r="Y20" i="14" s="1"/>
  <c r="Z20" i="14" s="1"/>
  <c r="X21" i="14"/>
  <c r="Y21" i="14"/>
  <c r="Z21" i="14"/>
  <c r="X22" i="14"/>
  <c r="Y22" i="14" s="1"/>
  <c r="Z22" i="14" s="1"/>
  <c r="X23" i="14"/>
  <c r="Y23" i="14" s="1"/>
  <c r="Z23" i="14" s="1"/>
  <c r="X24" i="14"/>
  <c r="Y24" i="14"/>
  <c r="Z24" i="14" s="1"/>
  <c r="X25" i="14"/>
  <c r="Y25" i="14"/>
  <c r="Z25" i="14"/>
  <c r="X26" i="14"/>
  <c r="Y26" i="14" s="1"/>
  <c r="Z26" i="14" s="1"/>
  <c r="X27" i="14"/>
  <c r="Y27" i="14"/>
  <c r="Z27" i="14" s="1"/>
  <c r="X28" i="14"/>
  <c r="Y28" i="14" s="1"/>
  <c r="Z28" i="14" s="1"/>
  <c r="X29" i="14"/>
  <c r="Y29" i="14"/>
  <c r="Z29" i="14"/>
  <c r="R36" i="14"/>
  <c r="N36" i="14"/>
  <c r="S35" i="14"/>
  <c r="R35" i="14"/>
  <c r="N35" i="14"/>
  <c r="G35" i="14"/>
  <c r="B35" i="14"/>
  <c r="O35" i="14" s="1"/>
  <c r="R34" i="14"/>
  <c r="O34" i="14"/>
  <c r="N34" i="14"/>
  <c r="B34" i="14"/>
  <c r="C33" i="14" s="1"/>
  <c r="R33" i="14"/>
  <c r="N33" i="14"/>
  <c r="G29" i="14"/>
  <c r="L29" i="14" s="1"/>
  <c r="B29" i="14"/>
  <c r="D29" i="14" s="1"/>
  <c r="G28" i="14"/>
  <c r="L28" i="14" s="1"/>
  <c r="B28" i="14"/>
  <c r="D28" i="14" s="1"/>
  <c r="G27" i="14"/>
  <c r="L27" i="14" s="1"/>
  <c r="B27" i="14"/>
  <c r="D27" i="14" s="1"/>
  <c r="G26" i="14"/>
  <c r="L26" i="14" s="1"/>
  <c r="B26" i="14"/>
  <c r="D26" i="14" s="1"/>
  <c r="G25" i="14"/>
  <c r="L25" i="14" s="1"/>
  <c r="B25" i="14"/>
  <c r="D25" i="14" s="1"/>
  <c r="G24" i="14"/>
  <c r="L24" i="14" s="1"/>
  <c r="B24" i="14"/>
  <c r="D24" i="14" s="1"/>
  <c r="G23" i="14"/>
  <c r="L23" i="14" s="1"/>
  <c r="B23" i="14"/>
  <c r="D23" i="14" s="1"/>
  <c r="G22" i="14"/>
  <c r="L22" i="14" s="1"/>
  <c r="B22" i="14"/>
  <c r="D22" i="14" s="1"/>
  <c r="G21" i="14"/>
  <c r="L21" i="14" s="1"/>
  <c r="B21" i="14"/>
  <c r="D21" i="14" s="1"/>
  <c r="G20" i="14"/>
  <c r="L20" i="14" s="1"/>
  <c r="B20" i="14"/>
  <c r="D20" i="14" s="1"/>
  <c r="G19" i="14"/>
  <c r="L19" i="14" s="1"/>
  <c r="B19" i="14"/>
  <c r="D19" i="14" s="1"/>
  <c r="G18" i="14"/>
  <c r="L18" i="14" s="1"/>
  <c r="B18" i="14"/>
  <c r="D18" i="14" s="1"/>
  <c r="G17" i="14"/>
  <c r="L17" i="14" s="1"/>
  <c r="B17" i="14"/>
  <c r="D17" i="14" s="1"/>
  <c r="G16" i="14"/>
  <c r="L16" i="14" s="1"/>
  <c r="B16" i="14"/>
  <c r="D16" i="14" s="1"/>
  <c r="G15" i="14"/>
  <c r="L15" i="14" s="1"/>
  <c r="B15" i="14"/>
  <c r="D15" i="14" s="1"/>
  <c r="G14" i="14"/>
  <c r="B14" i="14"/>
  <c r="D14" i="14" s="1"/>
  <c r="G13" i="14"/>
  <c r="L13" i="14" s="1"/>
  <c r="B13" i="14"/>
  <c r="D13" i="14" s="1"/>
  <c r="G12" i="14"/>
  <c r="B12" i="14"/>
  <c r="D12" i="14" s="1"/>
  <c r="G11" i="14"/>
  <c r="B11" i="14"/>
  <c r="D11" i="14" s="1"/>
  <c r="G10" i="14"/>
  <c r="L10" i="14" s="1"/>
  <c r="B10" i="14"/>
  <c r="D10" i="14" s="1"/>
  <c r="G9" i="14"/>
  <c r="B9" i="14"/>
  <c r="D9" i="14" s="1"/>
  <c r="G8" i="14"/>
  <c r="L8" i="14" s="1"/>
  <c r="B8" i="14"/>
  <c r="D8" i="14" s="1"/>
  <c r="G7" i="14"/>
  <c r="B7" i="14"/>
  <c r="D7" i="14" s="1"/>
  <c r="G6" i="14"/>
  <c r="B6" i="14"/>
  <c r="D6" i="14" s="1"/>
  <c r="G5" i="14"/>
  <c r="L5" i="14" s="1"/>
  <c r="B5" i="14"/>
  <c r="D5" i="14" s="1"/>
  <c r="G4" i="14"/>
  <c r="B4" i="14"/>
  <c r="D4" i="14" s="1"/>
  <c r="G3" i="14"/>
  <c r="B3" i="14"/>
  <c r="D3" i="14" s="1"/>
  <c r="G2" i="14"/>
  <c r="B2" i="14"/>
  <c r="B36" i="14" s="1"/>
  <c r="I3" i="14" l="1"/>
  <c r="I11" i="14"/>
  <c r="I4" i="14"/>
  <c r="I7" i="14"/>
  <c r="I27" i="14"/>
  <c r="I6" i="14"/>
  <c r="I14" i="14"/>
  <c r="I9" i="14"/>
  <c r="I12" i="14"/>
  <c r="S36" i="14"/>
  <c r="C36" i="14"/>
  <c r="P36" i="14" s="1"/>
  <c r="O36" i="14"/>
  <c r="C35" i="14"/>
  <c r="P35" i="14" s="1"/>
  <c r="P33" i="14"/>
  <c r="I2" i="14"/>
  <c r="I5" i="14"/>
  <c r="I8" i="14"/>
  <c r="I10" i="14"/>
  <c r="I13" i="14"/>
  <c r="I15" i="14"/>
  <c r="I17" i="14"/>
  <c r="I19" i="14"/>
  <c r="I22" i="14"/>
  <c r="I23" i="14"/>
  <c r="I25" i="14"/>
  <c r="I26" i="14"/>
  <c r="I29" i="14"/>
  <c r="L3" i="14"/>
  <c r="L7" i="14"/>
  <c r="L9" i="14"/>
  <c r="L11" i="14"/>
  <c r="C34" i="14"/>
  <c r="P34" i="14" s="1"/>
  <c r="S34" i="14"/>
  <c r="G34" i="14"/>
  <c r="H33" i="14" s="1"/>
  <c r="G36" i="14"/>
  <c r="I16" i="14"/>
  <c r="I21" i="14"/>
  <c r="I28" i="14"/>
  <c r="L2" i="14"/>
  <c r="L4" i="14"/>
  <c r="L6" i="14"/>
  <c r="L12" i="14"/>
  <c r="L14" i="14"/>
  <c r="D2" i="14"/>
  <c r="I18" i="14"/>
  <c r="I20" i="14"/>
  <c r="I24" i="14"/>
  <c r="X2" i="13"/>
  <c r="Y2" i="13" s="1"/>
  <c r="Z2" i="13" s="1"/>
  <c r="X3" i="13"/>
  <c r="Y3" i="13" s="1"/>
  <c r="Z3" i="13" s="1"/>
  <c r="X4" i="13"/>
  <c r="Y4" i="13" s="1"/>
  <c r="Z4" i="13" s="1"/>
  <c r="X5" i="13"/>
  <c r="Y5" i="13"/>
  <c r="X6" i="13"/>
  <c r="Y6" i="13" s="1"/>
  <c r="X7" i="13"/>
  <c r="Y7" i="13" s="1"/>
  <c r="Z7" i="13" s="1"/>
  <c r="X8" i="13"/>
  <c r="Y8" i="13" s="1"/>
  <c r="Z8" i="13" s="1"/>
  <c r="X9" i="13"/>
  <c r="Y9" i="13" s="1"/>
  <c r="Z9" i="13" s="1"/>
  <c r="X10" i="13"/>
  <c r="Y10" i="13" s="1"/>
  <c r="X13" i="13"/>
  <c r="Y13" i="13" s="1"/>
  <c r="Z13" i="13" s="1"/>
  <c r="X14" i="13"/>
  <c r="Y14" i="13" s="1"/>
  <c r="X17" i="13"/>
  <c r="Y17" i="13" s="1"/>
  <c r="Z17" i="13" s="1"/>
  <c r="X18" i="13"/>
  <c r="Y18" i="13" s="1"/>
  <c r="Z18" i="13" s="1"/>
  <c r="X19" i="13"/>
  <c r="Y19" i="13" s="1"/>
  <c r="Z19" i="13" s="1"/>
  <c r="X21" i="13"/>
  <c r="Y21" i="13"/>
  <c r="Z21" i="13"/>
  <c r="X23" i="13"/>
  <c r="Y23" i="13" s="1"/>
  <c r="Z23" i="13" s="1"/>
  <c r="X26" i="13"/>
  <c r="Y26" i="13" s="1"/>
  <c r="Z26" i="13" s="1"/>
  <c r="X27" i="13"/>
  <c r="Y27" i="13" s="1"/>
  <c r="Z27" i="13" s="1"/>
  <c r="X28" i="13"/>
  <c r="Y28" i="13" s="1"/>
  <c r="Z28" i="13" s="1"/>
  <c r="R36" i="13"/>
  <c r="N36" i="13"/>
  <c r="R35" i="13"/>
  <c r="N35" i="13"/>
  <c r="R34" i="13"/>
  <c r="N34" i="13"/>
  <c r="R33" i="13"/>
  <c r="N33" i="13"/>
  <c r="G29" i="13"/>
  <c r="L29" i="13" s="1"/>
  <c r="B29" i="13"/>
  <c r="G28" i="13"/>
  <c r="B28" i="13"/>
  <c r="G27" i="13"/>
  <c r="L27" i="13" s="1"/>
  <c r="B27" i="13"/>
  <c r="G26" i="13"/>
  <c r="B26" i="13"/>
  <c r="G25" i="13"/>
  <c r="L25" i="13" s="1"/>
  <c r="B25" i="13"/>
  <c r="G24" i="13"/>
  <c r="B24" i="13"/>
  <c r="G23" i="13"/>
  <c r="B23" i="13"/>
  <c r="G22" i="13"/>
  <c r="B22" i="13"/>
  <c r="G21" i="13"/>
  <c r="L21" i="13" s="1"/>
  <c r="B21" i="13"/>
  <c r="G20" i="13"/>
  <c r="B20" i="13"/>
  <c r="G19" i="13"/>
  <c r="B19" i="13"/>
  <c r="G18" i="13"/>
  <c r="B18" i="13"/>
  <c r="G17" i="13"/>
  <c r="L17" i="13" s="1"/>
  <c r="B17" i="13"/>
  <c r="G16" i="13"/>
  <c r="B16" i="13"/>
  <c r="G15" i="13"/>
  <c r="B15" i="13"/>
  <c r="G14" i="13"/>
  <c r="B14" i="13"/>
  <c r="G13" i="13"/>
  <c r="L13" i="13" s="1"/>
  <c r="B13" i="13"/>
  <c r="G12" i="13"/>
  <c r="B12" i="13"/>
  <c r="G11" i="13"/>
  <c r="B11" i="13"/>
  <c r="G10" i="13"/>
  <c r="B10" i="13"/>
  <c r="G9" i="13"/>
  <c r="L9" i="13" s="1"/>
  <c r="B9" i="13"/>
  <c r="G8" i="13"/>
  <c r="B8" i="13"/>
  <c r="D8" i="13" s="1"/>
  <c r="G7" i="13"/>
  <c r="B7" i="13"/>
  <c r="G6" i="13"/>
  <c r="B6" i="13"/>
  <c r="G5" i="13"/>
  <c r="L5" i="13" s="1"/>
  <c r="B5" i="13"/>
  <c r="G4" i="13"/>
  <c r="B4" i="13"/>
  <c r="D4" i="13" s="1"/>
  <c r="G3" i="13"/>
  <c r="B3" i="13"/>
  <c r="G2" i="13"/>
  <c r="B2" i="13"/>
  <c r="L35" i="14" l="1"/>
  <c r="W35" i="14" s="1"/>
  <c r="L36" i="14"/>
  <c r="W36" i="14" s="1"/>
  <c r="L34" i="14"/>
  <c r="H34" i="14"/>
  <c r="T34" i="14" s="1"/>
  <c r="C37" i="14"/>
  <c r="P37" i="14" s="1"/>
  <c r="T33" i="14"/>
  <c r="H35" i="14"/>
  <c r="T35" i="14" s="1"/>
  <c r="H36" i="14"/>
  <c r="T36" i="14" s="1"/>
  <c r="B36" i="13"/>
  <c r="L4" i="13"/>
  <c r="L8" i="13"/>
  <c r="L12" i="13"/>
  <c r="L16" i="13"/>
  <c r="L20" i="13"/>
  <c r="L24" i="13"/>
  <c r="L28" i="13"/>
  <c r="D5" i="13"/>
  <c r="D9" i="13"/>
  <c r="D13" i="13"/>
  <c r="D17" i="13"/>
  <c r="D21" i="13"/>
  <c r="D25" i="13"/>
  <c r="D29" i="13"/>
  <c r="D16" i="13"/>
  <c r="D10" i="13"/>
  <c r="D26" i="13"/>
  <c r="L2" i="13"/>
  <c r="L6" i="13"/>
  <c r="L10" i="13"/>
  <c r="L35" i="13" s="1"/>
  <c r="W35" i="13" s="1"/>
  <c r="L14" i="13"/>
  <c r="L18" i="13"/>
  <c r="L22" i="13"/>
  <c r="L26" i="13"/>
  <c r="D24" i="13"/>
  <c r="D6" i="13"/>
  <c r="D14" i="13"/>
  <c r="D22" i="13"/>
  <c r="D3" i="13"/>
  <c r="D7" i="13"/>
  <c r="D11" i="13"/>
  <c r="D15" i="13"/>
  <c r="D19" i="13"/>
  <c r="D23" i="13"/>
  <c r="D27" i="13"/>
  <c r="D12" i="13"/>
  <c r="D20" i="13"/>
  <c r="G35" i="13"/>
  <c r="D18" i="13"/>
  <c r="L3" i="13"/>
  <c r="L34" i="13" s="1"/>
  <c r="L7" i="13"/>
  <c r="L11" i="13"/>
  <c r="L15" i="13"/>
  <c r="L19" i="13"/>
  <c r="L23" i="13"/>
  <c r="S36" i="13"/>
  <c r="C36" i="13"/>
  <c r="P36" i="13" s="1"/>
  <c r="O36" i="13"/>
  <c r="H34" i="13"/>
  <c r="T34" i="13" s="1"/>
  <c r="G36" i="13"/>
  <c r="G34" i="13"/>
  <c r="H33" i="13" s="1"/>
  <c r="D2" i="13"/>
  <c r="D28" i="13"/>
  <c r="B35" i="13"/>
  <c r="I2" i="13"/>
  <c r="I3" i="13"/>
  <c r="I4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B34" i="13"/>
  <c r="X29" i="8"/>
  <c r="Y29" i="8" s="1"/>
  <c r="Z29" i="8" s="1"/>
  <c r="X28" i="8"/>
  <c r="Y28" i="8" s="1"/>
  <c r="Z28" i="8" s="1"/>
  <c r="Y27" i="8"/>
  <c r="Z27" i="8" s="1"/>
  <c r="X27" i="8"/>
  <c r="X26" i="8"/>
  <c r="Y26" i="8" s="1"/>
  <c r="Z26" i="8" s="1"/>
  <c r="X25" i="8"/>
  <c r="Y25" i="8" s="1"/>
  <c r="Z25" i="8" s="1"/>
  <c r="X24" i="8"/>
  <c r="Y24" i="8" s="1"/>
  <c r="Z24" i="8" s="1"/>
  <c r="X23" i="8"/>
  <c r="Y23" i="8" s="1"/>
  <c r="Z23" i="8" s="1"/>
  <c r="X22" i="8"/>
  <c r="Y22" i="8" s="1"/>
  <c r="Z22" i="8" s="1"/>
  <c r="X21" i="8"/>
  <c r="Y21" i="8" s="1"/>
  <c r="Z21" i="8" s="1"/>
  <c r="X20" i="8"/>
  <c r="Y20" i="8" s="1"/>
  <c r="Z20" i="8" s="1"/>
  <c r="X19" i="8"/>
  <c r="Y19" i="8" s="1"/>
  <c r="Z19" i="8" s="1"/>
  <c r="X18" i="8"/>
  <c r="Y18" i="8" s="1"/>
  <c r="Z18" i="8" s="1"/>
  <c r="X17" i="8"/>
  <c r="Y17" i="8" s="1"/>
  <c r="Z17" i="8" s="1"/>
  <c r="X16" i="8"/>
  <c r="Y16" i="8" s="1"/>
  <c r="Z16" i="8" s="1"/>
  <c r="X15" i="8"/>
  <c r="Y15" i="8" s="1"/>
  <c r="Z15" i="8" s="1"/>
  <c r="X14" i="8"/>
  <c r="Y14" i="8" s="1"/>
  <c r="Z14" i="8" s="1"/>
  <c r="X13" i="8"/>
  <c r="Y13" i="8" s="1"/>
  <c r="Z13" i="8" s="1"/>
  <c r="X12" i="8"/>
  <c r="Y12" i="8" s="1"/>
  <c r="Z12" i="8" s="1"/>
  <c r="X11" i="8"/>
  <c r="Y11" i="8" s="1"/>
  <c r="Z11" i="8" s="1"/>
  <c r="Y10" i="8"/>
  <c r="Z10" i="8" s="1"/>
  <c r="X10" i="8"/>
  <c r="X9" i="8"/>
  <c r="Y9" i="8" s="1"/>
  <c r="Z9" i="8" s="1"/>
  <c r="X8" i="8"/>
  <c r="Y8" i="8" s="1"/>
  <c r="Z8" i="8" s="1"/>
  <c r="X7" i="8"/>
  <c r="Y7" i="8" s="1"/>
  <c r="Z7" i="8" s="1"/>
  <c r="X6" i="8"/>
  <c r="Y6" i="8" s="1"/>
  <c r="Z6" i="8" s="1"/>
  <c r="X5" i="8"/>
  <c r="Y5" i="8" s="1"/>
  <c r="Z5" i="8" s="1"/>
  <c r="X4" i="8"/>
  <c r="Y4" i="8" s="1"/>
  <c r="Z4" i="8" s="1"/>
  <c r="Y3" i="8"/>
  <c r="Z3" i="8" s="1"/>
  <c r="X3" i="8"/>
  <c r="Y2" i="8"/>
  <c r="Z2" i="8" s="1"/>
  <c r="X2" i="8"/>
  <c r="X29" i="5"/>
  <c r="Y29" i="5" s="1"/>
  <c r="Z29" i="5" s="1"/>
  <c r="Y28" i="5"/>
  <c r="Z28" i="5" s="1"/>
  <c r="X28" i="5"/>
  <c r="X27" i="5"/>
  <c r="Y27" i="5" s="1"/>
  <c r="Z27" i="5" s="1"/>
  <c r="X26" i="5"/>
  <c r="Y26" i="5" s="1"/>
  <c r="Z26" i="5" s="1"/>
  <c r="X25" i="5"/>
  <c r="Y25" i="5" s="1"/>
  <c r="Z25" i="5" s="1"/>
  <c r="Y24" i="5"/>
  <c r="Z24" i="5" s="1"/>
  <c r="X24" i="5"/>
  <c r="X23" i="5"/>
  <c r="Y23" i="5" s="1"/>
  <c r="Z23" i="5" s="1"/>
  <c r="X22" i="5"/>
  <c r="Y22" i="5" s="1"/>
  <c r="Z22" i="5" s="1"/>
  <c r="X21" i="5"/>
  <c r="Y21" i="5" s="1"/>
  <c r="Z21" i="5" s="1"/>
  <c r="X20" i="5"/>
  <c r="Y20" i="5" s="1"/>
  <c r="Z20" i="5" s="1"/>
  <c r="X19" i="5"/>
  <c r="Y19" i="5" s="1"/>
  <c r="Z19" i="5" s="1"/>
  <c r="X18" i="5"/>
  <c r="Y18" i="5" s="1"/>
  <c r="Z18" i="5" s="1"/>
  <c r="X17" i="5"/>
  <c r="Y17" i="5" s="1"/>
  <c r="Z17" i="5" s="1"/>
  <c r="X16" i="5"/>
  <c r="Y16" i="5" s="1"/>
  <c r="Z16" i="5" s="1"/>
  <c r="X15" i="5"/>
  <c r="Y15" i="5" s="1"/>
  <c r="Z15" i="5" s="1"/>
  <c r="X14" i="5"/>
  <c r="Y14" i="5" s="1"/>
  <c r="Z14" i="5" s="1"/>
  <c r="X13" i="5"/>
  <c r="Y13" i="5" s="1"/>
  <c r="Z13" i="5" s="1"/>
  <c r="X12" i="5"/>
  <c r="Y12" i="5" s="1"/>
  <c r="Z12" i="5" s="1"/>
  <c r="X11" i="5"/>
  <c r="Y11" i="5" s="1"/>
  <c r="Z11" i="5" s="1"/>
  <c r="X10" i="5"/>
  <c r="Y10" i="5" s="1"/>
  <c r="Z10" i="5" s="1"/>
  <c r="X9" i="5"/>
  <c r="Y9" i="5" s="1"/>
  <c r="Z9" i="5" s="1"/>
  <c r="X8" i="5"/>
  <c r="Y8" i="5" s="1"/>
  <c r="Z8" i="5" s="1"/>
  <c r="X7" i="5"/>
  <c r="Y7" i="5" s="1"/>
  <c r="Z7" i="5" s="1"/>
  <c r="X6" i="5"/>
  <c r="Y6" i="5" s="1"/>
  <c r="Z6" i="5" s="1"/>
  <c r="X5" i="5"/>
  <c r="Y5" i="5" s="1"/>
  <c r="Z5" i="5" s="1"/>
  <c r="X4" i="5"/>
  <c r="Y4" i="5" s="1"/>
  <c r="Z4" i="5" s="1"/>
  <c r="X3" i="5"/>
  <c r="Y3" i="5" s="1"/>
  <c r="Z3" i="5" s="1"/>
  <c r="X2" i="5"/>
  <c r="Y2" i="5" s="1"/>
  <c r="Z2" i="5" s="1"/>
  <c r="X29" i="4"/>
  <c r="Y29" i="4" s="1"/>
  <c r="Z29" i="4" s="1"/>
  <c r="X28" i="4"/>
  <c r="Y28" i="4" s="1"/>
  <c r="Z28" i="4" s="1"/>
  <c r="X27" i="4"/>
  <c r="Y27" i="4" s="1"/>
  <c r="Z27" i="4" s="1"/>
  <c r="X26" i="4"/>
  <c r="Y26" i="4" s="1"/>
  <c r="Z26" i="4" s="1"/>
  <c r="X25" i="4"/>
  <c r="Y25" i="4" s="1"/>
  <c r="Z25" i="4" s="1"/>
  <c r="X24" i="4"/>
  <c r="Y24" i="4" s="1"/>
  <c r="Z24" i="4" s="1"/>
  <c r="X23" i="4"/>
  <c r="Y23" i="4" s="1"/>
  <c r="Z23" i="4" s="1"/>
  <c r="X22" i="4"/>
  <c r="Y22" i="4" s="1"/>
  <c r="Z22" i="4" s="1"/>
  <c r="Y21" i="4"/>
  <c r="Z21" i="4" s="1"/>
  <c r="X21" i="4"/>
  <c r="X20" i="4"/>
  <c r="Y20" i="4" s="1"/>
  <c r="Z20" i="4" s="1"/>
  <c r="X19" i="4"/>
  <c r="Y19" i="4" s="1"/>
  <c r="Z19" i="4" s="1"/>
  <c r="X18" i="4"/>
  <c r="Y18" i="4" s="1"/>
  <c r="Z18" i="4" s="1"/>
  <c r="X17" i="4"/>
  <c r="Y17" i="4" s="1"/>
  <c r="Z17" i="4" s="1"/>
  <c r="X16" i="4"/>
  <c r="Y16" i="4" s="1"/>
  <c r="Z16" i="4" s="1"/>
  <c r="X15" i="4"/>
  <c r="Y15" i="4" s="1"/>
  <c r="Z15" i="4" s="1"/>
  <c r="X14" i="4"/>
  <c r="Y14" i="4" s="1"/>
  <c r="Z14" i="4" s="1"/>
  <c r="Y13" i="4"/>
  <c r="Z13" i="4" s="1"/>
  <c r="X13" i="4"/>
  <c r="X12" i="4"/>
  <c r="Y12" i="4" s="1"/>
  <c r="Z12" i="4" s="1"/>
  <c r="X11" i="4"/>
  <c r="Y11" i="4" s="1"/>
  <c r="Z11" i="4" s="1"/>
  <c r="X10" i="4"/>
  <c r="Y10" i="4" s="1"/>
  <c r="Z10" i="4" s="1"/>
  <c r="X9" i="4"/>
  <c r="Y9" i="4" s="1"/>
  <c r="Z9" i="4" s="1"/>
  <c r="X8" i="4"/>
  <c r="Y8" i="4" s="1"/>
  <c r="Z8" i="4" s="1"/>
  <c r="X7" i="4"/>
  <c r="Y7" i="4" s="1"/>
  <c r="Z7" i="4" s="1"/>
  <c r="X6" i="4"/>
  <c r="Y6" i="4" s="1"/>
  <c r="Z6" i="4" s="1"/>
  <c r="Y5" i="4"/>
  <c r="Z5" i="4" s="1"/>
  <c r="X5" i="4"/>
  <c r="Y4" i="4"/>
  <c r="Z4" i="4" s="1"/>
  <c r="X4" i="4"/>
  <c r="X3" i="4"/>
  <c r="Y3" i="4" s="1"/>
  <c r="Z3" i="4" s="1"/>
  <c r="X2" i="4"/>
  <c r="Y2" i="4" s="1"/>
  <c r="Z2" i="4" s="1"/>
  <c r="X29" i="3"/>
  <c r="Y29" i="3" s="1"/>
  <c r="Z29" i="3" s="1"/>
  <c r="Y28" i="3"/>
  <c r="Z28" i="3" s="1"/>
  <c r="X28" i="3"/>
  <c r="Y27" i="3"/>
  <c r="Z27" i="3" s="1"/>
  <c r="X27" i="3"/>
  <c r="X26" i="3"/>
  <c r="Y26" i="3" s="1"/>
  <c r="Z26" i="3" s="1"/>
  <c r="X25" i="3"/>
  <c r="Y25" i="3" s="1"/>
  <c r="Z25" i="3" s="1"/>
  <c r="X24" i="3"/>
  <c r="Y24" i="3" s="1"/>
  <c r="Z24" i="3" s="1"/>
  <c r="X23" i="3"/>
  <c r="Y23" i="3" s="1"/>
  <c r="Z23" i="3" s="1"/>
  <c r="X22" i="3"/>
  <c r="Y22" i="3" s="1"/>
  <c r="Z22" i="3" s="1"/>
  <c r="X21" i="3"/>
  <c r="Y21" i="3" s="1"/>
  <c r="Z21" i="3" s="1"/>
  <c r="X20" i="3"/>
  <c r="Y20" i="3" s="1"/>
  <c r="Z20" i="3" s="1"/>
  <c r="Y19" i="3"/>
  <c r="Z19" i="3" s="1"/>
  <c r="X19" i="3"/>
  <c r="X18" i="3"/>
  <c r="Y18" i="3" s="1"/>
  <c r="Z18" i="3" s="1"/>
  <c r="X17" i="3"/>
  <c r="Y17" i="3" s="1"/>
  <c r="Z17" i="3" s="1"/>
  <c r="X16" i="3"/>
  <c r="Y16" i="3" s="1"/>
  <c r="Z16" i="3" s="1"/>
  <c r="X15" i="3"/>
  <c r="Y15" i="3" s="1"/>
  <c r="Z15" i="3" s="1"/>
  <c r="X14" i="3"/>
  <c r="Y14" i="3" s="1"/>
  <c r="Z14" i="3" s="1"/>
  <c r="X13" i="3"/>
  <c r="Y13" i="3" s="1"/>
  <c r="Z13" i="3" s="1"/>
  <c r="X12" i="3"/>
  <c r="Y12" i="3" s="1"/>
  <c r="Z12" i="3" s="1"/>
  <c r="Y11" i="3"/>
  <c r="Z11" i="3" s="1"/>
  <c r="X11" i="3"/>
  <c r="Y10" i="3"/>
  <c r="Z10" i="3" s="1"/>
  <c r="X10" i="3"/>
  <c r="X9" i="3"/>
  <c r="Y9" i="3" s="1"/>
  <c r="Z9" i="3" s="1"/>
  <c r="X8" i="3"/>
  <c r="Y8" i="3" s="1"/>
  <c r="Z8" i="3" s="1"/>
  <c r="X7" i="3"/>
  <c r="Y7" i="3" s="1"/>
  <c r="Z7" i="3" s="1"/>
  <c r="X6" i="3"/>
  <c r="Y6" i="3" s="1"/>
  <c r="Z6" i="3" s="1"/>
  <c r="X5" i="3"/>
  <c r="Y5" i="3" s="1"/>
  <c r="Z5" i="3" s="1"/>
  <c r="X4" i="3"/>
  <c r="Y4" i="3" s="1"/>
  <c r="Z4" i="3" s="1"/>
  <c r="X3" i="3"/>
  <c r="Y3" i="3" s="1"/>
  <c r="Z3" i="3" s="1"/>
  <c r="Y2" i="3"/>
  <c r="Z2" i="3" s="1"/>
  <c r="X2" i="3"/>
  <c r="X29" i="2"/>
  <c r="Y29" i="2" s="1"/>
  <c r="Z29" i="2" s="1"/>
  <c r="X28" i="2"/>
  <c r="Y28" i="2" s="1"/>
  <c r="Z28" i="2" s="1"/>
  <c r="X27" i="2"/>
  <c r="Y27" i="2" s="1"/>
  <c r="Z27" i="2" s="1"/>
  <c r="X26" i="2"/>
  <c r="Y26" i="2" s="1"/>
  <c r="Z26" i="2" s="1"/>
  <c r="X25" i="2"/>
  <c r="Y25" i="2" s="1"/>
  <c r="Z25" i="2" s="1"/>
  <c r="X24" i="2"/>
  <c r="Y24" i="2" s="1"/>
  <c r="Z24" i="2" s="1"/>
  <c r="X23" i="2"/>
  <c r="Y23" i="2" s="1"/>
  <c r="Z23" i="2" s="1"/>
  <c r="X22" i="2"/>
  <c r="Y22" i="2" s="1"/>
  <c r="Z22" i="2" s="1"/>
  <c r="X21" i="2"/>
  <c r="Y21" i="2" s="1"/>
  <c r="Z21" i="2" s="1"/>
  <c r="X20" i="2"/>
  <c r="Y20" i="2" s="1"/>
  <c r="Z20" i="2" s="1"/>
  <c r="X19" i="2"/>
  <c r="Y19" i="2" s="1"/>
  <c r="Z19" i="2" s="1"/>
  <c r="X18" i="2"/>
  <c r="Y18" i="2" s="1"/>
  <c r="Z18" i="2" s="1"/>
  <c r="X17" i="2"/>
  <c r="Y17" i="2" s="1"/>
  <c r="Z17" i="2" s="1"/>
  <c r="X16" i="2"/>
  <c r="Y16" i="2" s="1"/>
  <c r="Z16" i="2" s="1"/>
  <c r="X15" i="2"/>
  <c r="Y15" i="2" s="1"/>
  <c r="Z15" i="2" s="1"/>
  <c r="X14" i="2"/>
  <c r="Y14" i="2" s="1"/>
  <c r="Z14" i="2" s="1"/>
  <c r="X13" i="2"/>
  <c r="Y13" i="2" s="1"/>
  <c r="Z13" i="2" s="1"/>
  <c r="X12" i="2"/>
  <c r="Y12" i="2" s="1"/>
  <c r="Z12" i="2" s="1"/>
  <c r="X11" i="2"/>
  <c r="Y11" i="2" s="1"/>
  <c r="Z11" i="2" s="1"/>
  <c r="X10" i="2"/>
  <c r="Y10" i="2" s="1"/>
  <c r="Z10" i="2" s="1"/>
  <c r="X9" i="2"/>
  <c r="Y9" i="2" s="1"/>
  <c r="Z9" i="2" s="1"/>
  <c r="X8" i="2"/>
  <c r="Y8" i="2" s="1"/>
  <c r="Z8" i="2" s="1"/>
  <c r="X7" i="2"/>
  <c r="Y7" i="2" s="1"/>
  <c r="Z7" i="2" s="1"/>
  <c r="X6" i="2"/>
  <c r="Y6" i="2" s="1"/>
  <c r="Z6" i="2" s="1"/>
  <c r="X5" i="2"/>
  <c r="Y5" i="2" s="1"/>
  <c r="Z5" i="2" s="1"/>
  <c r="X4" i="2"/>
  <c r="Y4" i="2" s="1"/>
  <c r="Z4" i="2" s="1"/>
  <c r="Y3" i="2"/>
  <c r="Z3" i="2" s="1"/>
  <c r="X3" i="2"/>
  <c r="X2" i="2"/>
  <c r="Y2" i="2" s="1"/>
  <c r="Z2" i="2" s="1"/>
  <c r="X29" i="11"/>
  <c r="Y29" i="11" s="1"/>
  <c r="Z29" i="11" s="1"/>
  <c r="Y28" i="11"/>
  <c r="Z28" i="11" s="1"/>
  <c r="X28" i="11"/>
  <c r="X27" i="11"/>
  <c r="Y27" i="11" s="1"/>
  <c r="Z27" i="11" s="1"/>
  <c r="X26" i="11"/>
  <c r="Y26" i="11" s="1"/>
  <c r="Z26" i="11" s="1"/>
  <c r="X25" i="11"/>
  <c r="Y25" i="11" s="1"/>
  <c r="Z25" i="11" s="1"/>
  <c r="Y24" i="11"/>
  <c r="Z24" i="11" s="1"/>
  <c r="X24" i="11"/>
  <c r="X23" i="11"/>
  <c r="Y23" i="11" s="1"/>
  <c r="Z23" i="11" s="1"/>
  <c r="X22" i="11"/>
  <c r="Y22" i="11" s="1"/>
  <c r="Z22" i="11" s="1"/>
  <c r="X21" i="11"/>
  <c r="Y21" i="11" s="1"/>
  <c r="Z21" i="11" s="1"/>
  <c r="Y20" i="11"/>
  <c r="Z20" i="11" s="1"/>
  <c r="X20" i="11"/>
  <c r="X19" i="11"/>
  <c r="Y19" i="11" s="1"/>
  <c r="Z19" i="11" s="1"/>
  <c r="X18" i="11"/>
  <c r="Y18" i="11" s="1"/>
  <c r="Z18" i="11" s="1"/>
  <c r="X17" i="11"/>
  <c r="Y17" i="11" s="1"/>
  <c r="Z17" i="11" s="1"/>
  <c r="X16" i="11"/>
  <c r="Y16" i="11" s="1"/>
  <c r="Z16" i="11" s="1"/>
  <c r="X15" i="11"/>
  <c r="Y15" i="11" s="1"/>
  <c r="Z15" i="11" s="1"/>
  <c r="X14" i="11"/>
  <c r="Y14" i="11" s="1"/>
  <c r="Z14" i="11" s="1"/>
  <c r="X13" i="11"/>
  <c r="Y13" i="11" s="1"/>
  <c r="Z13" i="11" s="1"/>
  <c r="X12" i="11"/>
  <c r="Y12" i="11" s="1"/>
  <c r="Z12" i="11" s="1"/>
  <c r="X11" i="11"/>
  <c r="Y11" i="11" s="1"/>
  <c r="Z11" i="11" s="1"/>
  <c r="X10" i="11"/>
  <c r="Y10" i="11" s="1"/>
  <c r="Z10" i="11" s="1"/>
  <c r="X9" i="11"/>
  <c r="Y9" i="11" s="1"/>
  <c r="Z9" i="11" s="1"/>
  <c r="X8" i="11"/>
  <c r="Y8" i="11" s="1"/>
  <c r="Z8" i="11" s="1"/>
  <c r="X7" i="11"/>
  <c r="Y7" i="11" s="1"/>
  <c r="Z7" i="11" s="1"/>
  <c r="X6" i="11"/>
  <c r="Y6" i="11" s="1"/>
  <c r="Z6" i="11" s="1"/>
  <c r="X5" i="11"/>
  <c r="Y5" i="11" s="1"/>
  <c r="Z5" i="11" s="1"/>
  <c r="X4" i="11"/>
  <c r="Y4" i="11" s="1"/>
  <c r="Z4" i="11" s="1"/>
  <c r="X3" i="11"/>
  <c r="Y3" i="11" s="1"/>
  <c r="Z3" i="11" s="1"/>
  <c r="X2" i="11"/>
  <c r="Y2" i="11" s="1"/>
  <c r="Z2" i="11" s="1"/>
  <c r="Y29" i="10"/>
  <c r="Z29" i="10" s="1"/>
  <c r="X29" i="10"/>
  <c r="X28" i="10"/>
  <c r="Y28" i="10" s="1"/>
  <c r="Z28" i="10" s="1"/>
  <c r="X27" i="10"/>
  <c r="Y27" i="10" s="1"/>
  <c r="Z27" i="10" s="1"/>
  <c r="X26" i="10"/>
  <c r="Y26" i="10" s="1"/>
  <c r="Z26" i="10" s="1"/>
  <c r="X25" i="10"/>
  <c r="Y25" i="10" s="1"/>
  <c r="Z25" i="10" s="1"/>
  <c r="X24" i="10"/>
  <c r="Y24" i="10" s="1"/>
  <c r="Z24" i="10" s="1"/>
  <c r="X23" i="10"/>
  <c r="Y23" i="10" s="1"/>
  <c r="Z23" i="10" s="1"/>
  <c r="X22" i="10"/>
  <c r="Y22" i="10" s="1"/>
  <c r="Z22" i="10" s="1"/>
  <c r="X21" i="10"/>
  <c r="Y21" i="10" s="1"/>
  <c r="Z21" i="10" s="1"/>
  <c r="X20" i="10"/>
  <c r="Y20" i="10" s="1"/>
  <c r="Z20" i="10" s="1"/>
  <c r="X19" i="10"/>
  <c r="Y19" i="10" s="1"/>
  <c r="Z19" i="10" s="1"/>
  <c r="X18" i="10"/>
  <c r="Y18" i="10" s="1"/>
  <c r="Z18" i="10" s="1"/>
  <c r="X17" i="10"/>
  <c r="Y17" i="10" s="1"/>
  <c r="Z17" i="10" s="1"/>
  <c r="X16" i="10"/>
  <c r="Y16" i="10" s="1"/>
  <c r="Z16" i="10" s="1"/>
  <c r="X15" i="10"/>
  <c r="Y15" i="10" s="1"/>
  <c r="Z15" i="10" s="1"/>
  <c r="X14" i="10"/>
  <c r="Y14" i="10" s="1"/>
  <c r="Z14" i="10" s="1"/>
  <c r="X13" i="10"/>
  <c r="Y13" i="10" s="1"/>
  <c r="Z13" i="10" s="1"/>
  <c r="Y12" i="10"/>
  <c r="Z12" i="10" s="1"/>
  <c r="X12" i="10"/>
  <c r="X11" i="10"/>
  <c r="Y11" i="10" s="1"/>
  <c r="Z11" i="10" s="1"/>
  <c r="X10" i="10"/>
  <c r="Y10" i="10" s="1"/>
  <c r="Z10" i="10" s="1"/>
  <c r="X9" i="10"/>
  <c r="Y9" i="10" s="1"/>
  <c r="Z9" i="10" s="1"/>
  <c r="X8" i="10"/>
  <c r="Y8" i="10" s="1"/>
  <c r="Z8" i="10" s="1"/>
  <c r="X7" i="10"/>
  <c r="Y7" i="10" s="1"/>
  <c r="Z7" i="10" s="1"/>
  <c r="X6" i="10"/>
  <c r="Y6" i="10" s="1"/>
  <c r="Z6" i="10" s="1"/>
  <c r="Y5" i="10"/>
  <c r="Z5" i="10" s="1"/>
  <c r="X5" i="10"/>
  <c r="Y4" i="10"/>
  <c r="Z4" i="10" s="1"/>
  <c r="X4" i="10"/>
  <c r="X3" i="10"/>
  <c r="Y3" i="10" s="1"/>
  <c r="Z3" i="10" s="1"/>
  <c r="X2" i="10"/>
  <c r="Y2" i="10" s="1"/>
  <c r="Z2" i="10" s="1"/>
  <c r="X29" i="9"/>
  <c r="Y29" i="9" s="1"/>
  <c r="Z29" i="9" s="1"/>
  <c r="X28" i="9"/>
  <c r="Y28" i="9" s="1"/>
  <c r="Z28" i="9" s="1"/>
  <c r="X27" i="9"/>
  <c r="Y27" i="9" s="1"/>
  <c r="Z27" i="9" s="1"/>
  <c r="X26" i="9"/>
  <c r="Y26" i="9" s="1"/>
  <c r="Z26" i="9" s="1"/>
  <c r="X25" i="9"/>
  <c r="Y25" i="9" s="1"/>
  <c r="Z25" i="9" s="1"/>
  <c r="X24" i="9"/>
  <c r="Y24" i="9" s="1"/>
  <c r="Z24" i="9" s="1"/>
  <c r="X23" i="9"/>
  <c r="Y23" i="9" s="1"/>
  <c r="Z23" i="9" s="1"/>
  <c r="X22" i="9"/>
  <c r="Y22" i="9" s="1"/>
  <c r="Z22" i="9" s="1"/>
  <c r="X21" i="9"/>
  <c r="Y21" i="9" s="1"/>
  <c r="Z21" i="9" s="1"/>
  <c r="Y20" i="9"/>
  <c r="Z20" i="9" s="1"/>
  <c r="X20" i="9"/>
  <c r="X19" i="9"/>
  <c r="Y19" i="9" s="1"/>
  <c r="Z19" i="9" s="1"/>
  <c r="X18" i="9"/>
  <c r="Y18" i="9" s="1"/>
  <c r="Z18" i="9" s="1"/>
  <c r="X17" i="9"/>
  <c r="Y17" i="9" s="1"/>
  <c r="Z17" i="9" s="1"/>
  <c r="X16" i="9"/>
  <c r="Y16" i="9" s="1"/>
  <c r="Z16" i="9" s="1"/>
  <c r="X15" i="9"/>
  <c r="Y15" i="9" s="1"/>
  <c r="Z15" i="9" s="1"/>
  <c r="X14" i="9"/>
  <c r="Y14" i="9" s="1"/>
  <c r="Z14" i="9" s="1"/>
  <c r="X13" i="9"/>
  <c r="Y13" i="9" s="1"/>
  <c r="Z13" i="9" s="1"/>
  <c r="X12" i="9"/>
  <c r="Y12" i="9" s="1"/>
  <c r="Z12" i="9" s="1"/>
  <c r="X11" i="9"/>
  <c r="Y11" i="9" s="1"/>
  <c r="Z11" i="9" s="1"/>
  <c r="X10" i="9"/>
  <c r="Y10" i="9" s="1"/>
  <c r="Z10" i="9" s="1"/>
  <c r="X9" i="9"/>
  <c r="Y9" i="9" s="1"/>
  <c r="Z9" i="9" s="1"/>
  <c r="X8" i="9"/>
  <c r="Y8" i="9" s="1"/>
  <c r="Z8" i="9" s="1"/>
  <c r="X7" i="9"/>
  <c r="Y7" i="9" s="1"/>
  <c r="Z7" i="9" s="1"/>
  <c r="X6" i="9"/>
  <c r="Y6" i="9" s="1"/>
  <c r="Z6" i="9" s="1"/>
  <c r="X5" i="9"/>
  <c r="Y5" i="9" s="1"/>
  <c r="Z5" i="9" s="1"/>
  <c r="Y4" i="9"/>
  <c r="Z4" i="9" s="1"/>
  <c r="X4" i="9"/>
  <c r="X3" i="9"/>
  <c r="Y3" i="9" s="1"/>
  <c r="Z3" i="9" s="1"/>
  <c r="X2" i="9"/>
  <c r="Y2" i="9" s="1"/>
  <c r="Z2" i="9" s="1"/>
  <c r="X29" i="7"/>
  <c r="Y29" i="7" s="1"/>
  <c r="Z29" i="7" s="1"/>
  <c r="X28" i="7"/>
  <c r="Y28" i="7" s="1"/>
  <c r="Z28" i="7" s="1"/>
  <c r="X27" i="7"/>
  <c r="Y27" i="7" s="1"/>
  <c r="Z27" i="7" s="1"/>
  <c r="X26" i="7"/>
  <c r="Y26" i="7" s="1"/>
  <c r="Z26" i="7" s="1"/>
  <c r="X25" i="7"/>
  <c r="Y25" i="7" s="1"/>
  <c r="Z25" i="7" s="1"/>
  <c r="X24" i="7"/>
  <c r="Y24" i="7" s="1"/>
  <c r="Z24" i="7" s="1"/>
  <c r="X23" i="7"/>
  <c r="Y23" i="7" s="1"/>
  <c r="Z23" i="7" s="1"/>
  <c r="X22" i="7"/>
  <c r="Y22" i="7" s="1"/>
  <c r="Z22" i="7" s="1"/>
  <c r="X21" i="7"/>
  <c r="Y21" i="7" s="1"/>
  <c r="Z21" i="7" s="1"/>
  <c r="Y20" i="7"/>
  <c r="Z20" i="7" s="1"/>
  <c r="X20" i="7"/>
  <c r="X19" i="7"/>
  <c r="Y19" i="7" s="1"/>
  <c r="Z19" i="7" s="1"/>
  <c r="X18" i="7"/>
  <c r="Y18" i="7" s="1"/>
  <c r="Z18" i="7" s="1"/>
  <c r="Y17" i="7"/>
  <c r="Z17" i="7" s="1"/>
  <c r="X17" i="7"/>
  <c r="X16" i="7"/>
  <c r="Y16" i="7" s="1"/>
  <c r="Z16" i="7" s="1"/>
  <c r="X15" i="7"/>
  <c r="Y15" i="7" s="1"/>
  <c r="Z15" i="7" s="1"/>
  <c r="X14" i="7"/>
  <c r="Y14" i="7" s="1"/>
  <c r="Z14" i="7" s="1"/>
  <c r="X13" i="7"/>
  <c r="Y13" i="7" s="1"/>
  <c r="Z13" i="7" s="1"/>
  <c r="X12" i="7"/>
  <c r="Y12" i="7" s="1"/>
  <c r="Z12" i="7" s="1"/>
  <c r="X11" i="7"/>
  <c r="Y11" i="7" s="1"/>
  <c r="Z11" i="7" s="1"/>
  <c r="X10" i="7"/>
  <c r="Y10" i="7" s="1"/>
  <c r="Z10" i="7" s="1"/>
  <c r="Y9" i="7"/>
  <c r="Z9" i="7" s="1"/>
  <c r="X9" i="7"/>
  <c r="X8" i="7"/>
  <c r="Y8" i="7" s="1"/>
  <c r="Z8" i="7" s="1"/>
  <c r="X7" i="7"/>
  <c r="Y7" i="7" s="1"/>
  <c r="Z7" i="7" s="1"/>
  <c r="X6" i="7"/>
  <c r="Y6" i="7" s="1"/>
  <c r="Z6" i="7" s="1"/>
  <c r="X5" i="7"/>
  <c r="Y5" i="7" s="1"/>
  <c r="Z5" i="7" s="1"/>
  <c r="X4" i="7"/>
  <c r="Y4" i="7" s="1"/>
  <c r="Z4" i="7" s="1"/>
  <c r="X3" i="7"/>
  <c r="Y3" i="7" s="1"/>
  <c r="Z3" i="7" s="1"/>
  <c r="X2" i="7"/>
  <c r="Y2" i="7" s="1"/>
  <c r="Z2" i="7" s="1"/>
  <c r="X3" i="1"/>
  <c r="Y3" i="1" s="1"/>
  <c r="Z3" i="1" s="1"/>
  <c r="X4" i="1"/>
  <c r="Y4" i="1"/>
  <c r="Z4" i="1" s="1"/>
  <c r="X5" i="1"/>
  <c r="Y5" i="1"/>
  <c r="Z5" i="1" s="1"/>
  <c r="X6" i="1"/>
  <c r="Y6" i="1" s="1"/>
  <c r="Z6" i="1" s="1"/>
  <c r="X7" i="1"/>
  <c r="Y7" i="1" s="1"/>
  <c r="Z7" i="1" s="1"/>
  <c r="X8" i="1"/>
  <c r="Y8" i="1" s="1"/>
  <c r="Z8" i="1" s="1"/>
  <c r="X9" i="1"/>
  <c r="Y9" i="1"/>
  <c r="Z9" i="1"/>
  <c r="X10" i="1"/>
  <c r="Y10" i="1"/>
  <c r="Z10" i="1"/>
  <c r="X11" i="1"/>
  <c r="Y11" i="1"/>
  <c r="Z11" i="1" s="1"/>
  <c r="X12" i="1"/>
  <c r="Y12" i="1"/>
  <c r="Z12" i="1" s="1"/>
  <c r="X13" i="1"/>
  <c r="Y13" i="1" s="1"/>
  <c r="Z13" i="1" s="1"/>
  <c r="X14" i="1"/>
  <c r="Y14" i="1" s="1"/>
  <c r="Z14" i="1" s="1"/>
  <c r="X15" i="1"/>
  <c r="Y15" i="1" s="1"/>
  <c r="Z15" i="1" s="1"/>
  <c r="X16" i="1"/>
  <c r="Y16" i="1" s="1"/>
  <c r="Z16" i="1" s="1"/>
  <c r="X17" i="1"/>
  <c r="Y17" i="1" s="1"/>
  <c r="Z17" i="1" s="1"/>
  <c r="X18" i="1"/>
  <c r="Y18" i="1" s="1"/>
  <c r="Z18" i="1" s="1"/>
  <c r="X19" i="1"/>
  <c r="Y19" i="1" s="1"/>
  <c r="Z19" i="1" s="1"/>
  <c r="X20" i="1"/>
  <c r="Y20" i="1" s="1"/>
  <c r="Z20" i="1" s="1"/>
  <c r="X21" i="1"/>
  <c r="Y21" i="1"/>
  <c r="Z21" i="1" s="1"/>
  <c r="X22" i="1"/>
  <c r="Y22" i="1" s="1"/>
  <c r="Z22" i="1" s="1"/>
  <c r="X23" i="1"/>
  <c r="Y23" i="1" s="1"/>
  <c r="Z23" i="1" s="1"/>
  <c r="X24" i="1"/>
  <c r="Y24" i="1" s="1"/>
  <c r="Z24" i="1" s="1"/>
  <c r="X25" i="1"/>
  <c r="Y25" i="1" s="1"/>
  <c r="Z25" i="1" s="1"/>
  <c r="X26" i="1"/>
  <c r="Y26" i="1"/>
  <c r="Z26" i="1" s="1"/>
  <c r="X27" i="1"/>
  <c r="Y27" i="1"/>
  <c r="Z27" i="1" s="1"/>
  <c r="X28" i="1"/>
  <c r="Y28" i="1" s="1"/>
  <c r="Z28" i="1" s="1"/>
  <c r="X29" i="1"/>
  <c r="Y29" i="1"/>
  <c r="Z29" i="1" s="1"/>
  <c r="Y2" i="1"/>
  <c r="Z2" i="1" s="1"/>
  <c r="X2" i="1"/>
  <c r="H37" i="14" l="1"/>
  <c r="T37" i="14" s="1"/>
  <c r="L37" i="14"/>
  <c r="W37" i="14" s="1"/>
  <c r="W34" i="14"/>
  <c r="L36" i="13"/>
  <c r="W36" i="13" s="1"/>
  <c r="S34" i="13"/>
  <c r="O34" i="13"/>
  <c r="C33" i="13"/>
  <c r="C34" i="13"/>
  <c r="P34" i="13" s="1"/>
  <c r="S35" i="13"/>
  <c r="O35" i="13"/>
  <c r="L37" i="13"/>
  <c r="W37" i="13" s="1"/>
  <c r="W34" i="13"/>
  <c r="C35" i="13"/>
  <c r="P35" i="13" s="1"/>
  <c r="T33" i="13"/>
  <c r="H35" i="13"/>
  <c r="T35" i="13" s="1"/>
  <c r="H36" i="13"/>
  <c r="T36" i="13" s="1"/>
  <c r="R36" i="11"/>
  <c r="N36" i="11"/>
  <c r="R35" i="11"/>
  <c r="N35" i="11"/>
  <c r="R34" i="11"/>
  <c r="N34" i="11"/>
  <c r="R33" i="11"/>
  <c r="N33" i="11"/>
  <c r="G29" i="11"/>
  <c r="B29" i="11"/>
  <c r="G28" i="11"/>
  <c r="B28" i="11"/>
  <c r="G27" i="11"/>
  <c r="B27" i="11"/>
  <c r="G26" i="11"/>
  <c r="B26" i="11"/>
  <c r="G25" i="11"/>
  <c r="B25" i="11"/>
  <c r="G24" i="11"/>
  <c r="B24" i="11"/>
  <c r="G23" i="11"/>
  <c r="B23" i="11"/>
  <c r="G22" i="11"/>
  <c r="B22" i="11"/>
  <c r="G21" i="11"/>
  <c r="B21" i="11"/>
  <c r="G20" i="11"/>
  <c r="B20" i="11"/>
  <c r="G19" i="11"/>
  <c r="B19" i="11"/>
  <c r="G18" i="11"/>
  <c r="B18" i="11"/>
  <c r="G17" i="11"/>
  <c r="B17" i="11"/>
  <c r="G16" i="11"/>
  <c r="B16" i="11"/>
  <c r="G15" i="11"/>
  <c r="B15" i="11"/>
  <c r="G14" i="11"/>
  <c r="B14" i="11"/>
  <c r="G13" i="11"/>
  <c r="B13" i="11"/>
  <c r="G12" i="11"/>
  <c r="B12" i="11"/>
  <c r="G11" i="11"/>
  <c r="B11" i="11"/>
  <c r="G10" i="11"/>
  <c r="B10" i="11"/>
  <c r="G9" i="11"/>
  <c r="B9" i="11"/>
  <c r="G8" i="11"/>
  <c r="B8" i="11"/>
  <c r="G7" i="11"/>
  <c r="B7" i="11"/>
  <c r="G6" i="11"/>
  <c r="B6" i="11"/>
  <c r="G5" i="11"/>
  <c r="B5" i="11"/>
  <c r="G4" i="11"/>
  <c r="B4" i="11"/>
  <c r="G3" i="11"/>
  <c r="B3" i="11"/>
  <c r="G2" i="11"/>
  <c r="B2" i="11"/>
  <c r="L2" i="11" s="1"/>
  <c r="R36" i="10"/>
  <c r="N36" i="10"/>
  <c r="R35" i="10"/>
  <c r="N35" i="10"/>
  <c r="R34" i="10"/>
  <c r="N34" i="10"/>
  <c r="R33" i="10"/>
  <c r="N33" i="10"/>
  <c r="G29" i="10"/>
  <c r="B29" i="10"/>
  <c r="G28" i="10"/>
  <c r="B28" i="10"/>
  <c r="G27" i="10"/>
  <c r="B27" i="10"/>
  <c r="G26" i="10"/>
  <c r="B26" i="10"/>
  <c r="G25" i="10"/>
  <c r="B25" i="10"/>
  <c r="G24" i="10"/>
  <c r="B24" i="10"/>
  <c r="G23" i="10"/>
  <c r="B23" i="10"/>
  <c r="L23" i="10" s="1"/>
  <c r="G22" i="10"/>
  <c r="B22" i="10"/>
  <c r="G21" i="10"/>
  <c r="B21" i="10"/>
  <c r="G20" i="10"/>
  <c r="B20" i="10"/>
  <c r="G19" i="10"/>
  <c r="B19" i="10"/>
  <c r="L19" i="10" s="1"/>
  <c r="G18" i="10"/>
  <c r="B18" i="10"/>
  <c r="G17" i="10"/>
  <c r="B17" i="10"/>
  <c r="G16" i="10"/>
  <c r="B16" i="10"/>
  <c r="G15" i="10"/>
  <c r="B15" i="10"/>
  <c r="G14" i="10"/>
  <c r="B14" i="10"/>
  <c r="G13" i="10"/>
  <c r="B13" i="10"/>
  <c r="G12" i="10"/>
  <c r="B12" i="10"/>
  <c r="G11" i="10"/>
  <c r="B11" i="10"/>
  <c r="G10" i="10"/>
  <c r="B10" i="10"/>
  <c r="G9" i="10"/>
  <c r="B9" i="10"/>
  <c r="G8" i="10"/>
  <c r="L8" i="10" s="1"/>
  <c r="B8" i="10"/>
  <c r="G7" i="10"/>
  <c r="B7" i="10"/>
  <c r="G6" i="10"/>
  <c r="B6" i="10"/>
  <c r="G5" i="10"/>
  <c r="B5" i="10"/>
  <c r="G4" i="10"/>
  <c r="B4" i="10"/>
  <c r="G3" i="10"/>
  <c r="B3" i="10"/>
  <c r="G2" i="10"/>
  <c r="B2" i="10"/>
  <c r="R36" i="9"/>
  <c r="N36" i="9"/>
  <c r="R35" i="9"/>
  <c r="N35" i="9"/>
  <c r="R34" i="9"/>
  <c r="N34" i="9"/>
  <c r="R33" i="9"/>
  <c r="N33" i="9"/>
  <c r="G29" i="9"/>
  <c r="B29" i="9"/>
  <c r="G28" i="9"/>
  <c r="B28" i="9"/>
  <c r="G27" i="9"/>
  <c r="B27" i="9"/>
  <c r="L27" i="9" s="1"/>
  <c r="G26" i="9"/>
  <c r="B26" i="9"/>
  <c r="G25" i="9"/>
  <c r="B25" i="9"/>
  <c r="G24" i="9"/>
  <c r="B24" i="9"/>
  <c r="G23" i="9"/>
  <c r="B23" i="9"/>
  <c r="G22" i="9"/>
  <c r="B22" i="9"/>
  <c r="G21" i="9"/>
  <c r="B21" i="9"/>
  <c r="G20" i="9"/>
  <c r="B20" i="9"/>
  <c r="G19" i="9"/>
  <c r="B19" i="9"/>
  <c r="L19" i="9" s="1"/>
  <c r="G18" i="9"/>
  <c r="B18" i="9"/>
  <c r="G17" i="9"/>
  <c r="B17" i="9"/>
  <c r="G16" i="9"/>
  <c r="L16" i="9" s="1"/>
  <c r="B16" i="9"/>
  <c r="G15" i="9"/>
  <c r="B15" i="9"/>
  <c r="G14" i="9"/>
  <c r="B14" i="9"/>
  <c r="G13" i="9"/>
  <c r="B13" i="9"/>
  <c r="G12" i="9"/>
  <c r="B12" i="9"/>
  <c r="G11" i="9"/>
  <c r="B11" i="9"/>
  <c r="L11" i="9" s="1"/>
  <c r="G10" i="9"/>
  <c r="B10" i="9"/>
  <c r="G9" i="9"/>
  <c r="B9" i="9"/>
  <c r="G8" i="9"/>
  <c r="L8" i="9" s="1"/>
  <c r="B8" i="9"/>
  <c r="G7" i="9"/>
  <c r="B7" i="9"/>
  <c r="G6" i="9"/>
  <c r="B6" i="9"/>
  <c r="G5" i="9"/>
  <c r="B5" i="9"/>
  <c r="G4" i="9"/>
  <c r="B4" i="9"/>
  <c r="G3" i="9"/>
  <c r="B3" i="9"/>
  <c r="G2" i="9"/>
  <c r="B2" i="9"/>
  <c r="R36" i="8"/>
  <c r="N36" i="8"/>
  <c r="R35" i="8"/>
  <c r="N35" i="8"/>
  <c r="R34" i="8"/>
  <c r="N34" i="8"/>
  <c r="R33" i="8"/>
  <c r="N33" i="8"/>
  <c r="G29" i="8"/>
  <c r="B29" i="8"/>
  <c r="G28" i="8"/>
  <c r="B28" i="8"/>
  <c r="G27" i="8"/>
  <c r="B27" i="8"/>
  <c r="G26" i="8"/>
  <c r="B26" i="8"/>
  <c r="G25" i="8"/>
  <c r="B25" i="8"/>
  <c r="G24" i="8"/>
  <c r="B24" i="8"/>
  <c r="G23" i="8"/>
  <c r="B23" i="8"/>
  <c r="G22" i="8"/>
  <c r="B22" i="8"/>
  <c r="G21" i="8"/>
  <c r="B21" i="8"/>
  <c r="G20" i="8"/>
  <c r="B20" i="8"/>
  <c r="G19" i="8"/>
  <c r="B19" i="8"/>
  <c r="G18" i="8"/>
  <c r="B18" i="8"/>
  <c r="G17" i="8"/>
  <c r="B17" i="8"/>
  <c r="G16" i="8"/>
  <c r="B16" i="8"/>
  <c r="G15" i="8"/>
  <c r="B15" i="8"/>
  <c r="G14" i="8"/>
  <c r="B14" i="8"/>
  <c r="L14" i="8" s="1"/>
  <c r="G13" i="8"/>
  <c r="B13" i="8"/>
  <c r="G12" i="8"/>
  <c r="L12" i="8" s="1"/>
  <c r="B12" i="8"/>
  <c r="G11" i="8"/>
  <c r="B11" i="8"/>
  <c r="G10" i="8"/>
  <c r="B10" i="8"/>
  <c r="G9" i="8"/>
  <c r="B9" i="8"/>
  <c r="G8" i="8"/>
  <c r="B8" i="8"/>
  <c r="G7" i="8"/>
  <c r="B7" i="8"/>
  <c r="G6" i="8"/>
  <c r="B6" i="8"/>
  <c r="G5" i="8"/>
  <c r="B5" i="8"/>
  <c r="G4" i="8"/>
  <c r="B4" i="8"/>
  <c r="G3" i="8"/>
  <c r="B3" i="8"/>
  <c r="G2" i="8"/>
  <c r="B2" i="8"/>
  <c r="R36" i="7"/>
  <c r="N36" i="7"/>
  <c r="R35" i="7"/>
  <c r="N35" i="7"/>
  <c r="R34" i="7"/>
  <c r="N34" i="7"/>
  <c r="R33" i="7"/>
  <c r="N33" i="7"/>
  <c r="G29" i="7"/>
  <c r="B29" i="7"/>
  <c r="G28" i="7"/>
  <c r="B28" i="7"/>
  <c r="G27" i="7"/>
  <c r="B27" i="7"/>
  <c r="G26" i="7"/>
  <c r="B26" i="7"/>
  <c r="G25" i="7"/>
  <c r="B25" i="7"/>
  <c r="G24" i="7"/>
  <c r="B24" i="7"/>
  <c r="G23" i="7"/>
  <c r="B23" i="7"/>
  <c r="L23" i="7" s="1"/>
  <c r="G22" i="7"/>
  <c r="B22" i="7"/>
  <c r="G21" i="7"/>
  <c r="B21" i="7"/>
  <c r="L21" i="7" s="1"/>
  <c r="G20" i="7"/>
  <c r="B20" i="7"/>
  <c r="G19" i="7"/>
  <c r="B19" i="7"/>
  <c r="G18" i="7"/>
  <c r="B18" i="7"/>
  <c r="G17" i="7"/>
  <c r="B17" i="7"/>
  <c r="G16" i="7"/>
  <c r="B16" i="7"/>
  <c r="G15" i="7"/>
  <c r="B15" i="7"/>
  <c r="G14" i="7"/>
  <c r="B14" i="7"/>
  <c r="G13" i="7"/>
  <c r="B13" i="7"/>
  <c r="G12" i="7"/>
  <c r="B12" i="7"/>
  <c r="G11" i="7"/>
  <c r="B11" i="7"/>
  <c r="G10" i="7"/>
  <c r="B10" i="7"/>
  <c r="L10" i="7" s="1"/>
  <c r="G9" i="7"/>
  <c r="B9" i="7"/>
  <c r="G8" i="7"/>
  <c r="B8" i="7"/>
  <c r="G7" i="7"/>
  <c r="B7" i="7"/>
  <c r="G6" i="7"/>
  <c r="B6" i="7"/>
  <c r="G5" i="7"/>
  <c r="B5" i="7"/>
  <c r="L5" i="7" s="1"/>
  <c r="G4" i="7"/>
  <c r="B4" i="7"/>
  <c r="G3" i="7"/>
  <c r="B3" i="7"/>
  <c r="G2" i="7"/>
  <c r="B2" i="7"/>
  <c r="R36" i="6"/>
  <c r="N36" i="6"/>
  <c r="R35" i="6"/>
  <c r="N35" i="6"/>
  <c r="R34" i="6"/>
  <c r="N34" i="6"/>
  <c r="R33" i="6"/>
  <c r="N33" i="6"/>
  <c r="G29" i="6"/>
  <c r="B29" i="6"/>
  <c r="L28" i="6"/>
  <c r="G28" i="6"/>
  <c r="B28" i="6"/>
  <c r="G27" i="6"/>
  <c r="B27" i="6"/>
  <c r="G26" i="6"/>
  <c r="L26" i="6" s="1"/>
  <c r="B26" i="6"/>
  <c r="G25" i="6"/>
  <c r="L25" i="6" s="1"/>
  <c r="B25" i="6"/>
  <c r="G24" i="6"/>
  <c r="B24" i="6"/>
  <c r="L24" i="6" s="1"/>
  <c r="G23" i="6"/>
  <c r="B23" i="6"/>
  <c r="G22" i="6"/>
  <c r="B22" i="6"/>
  <c r="G21" i="6"/>
  <c r="B21" i="6"/>
  <c r="G20" i="6"/>
  <c r="B20" i="6"/>
  <c r="G19" i="6"/>
  <c r="L19" i="6" s="1"/>
  <c r="B19" i="6"/>
  <c r="G18" i="6"/>
  <c r="B18" i="6"/>
  <c r="G17" i="6"/>
  <c r="B17" i="6"/>
  <c r="L17" i="6" s="1"/>
  <c r="G16" i="6"/>
  <c r="B16" i="6"/>
  <c r="L16" i="6" s="1"/>
  <c r="G15" i="6"/>
  <c r="L15" i="6" s="1"/>
  <c r="B15" i="6"/>
  <c r="G14" i="6"/>
  <c r="B14" i="6"/>
  <c r="G13" i="6"/>
  <c r="B13" i="6"/>
  <c r="G12" i="6"/>
  <c r="L12" i="6" s="1"/>
  <c r="B12" i="6"/>
  <c r="D12" i="6" s="1"/>
  <c r="G11" i="6"/>
  <c r="B11" i="6"/>
  <c r="D11" i="6" s="1"/>
  <c r="G10" i="6"/>
  <c r="B10" i="6"/>
  <c r="G9" i="6"/>
  <c r="B9" i="6"/>
  <c r="L9" i="6" s="1"/>
  <c r="G8" i="6"/>
  <c r="I8" i="6" s="1"/>
  <c r="B8" i="6"/>
  <c r="G7" i="6"/>
  <c r="B7" i="6"/>
  <c r="G6" i="6"/>
  <c r="B6" i="6"/>
  <c r="G5" i="6"/>
  <c r="B5" i="6"/>
  <c r="L4" i="6"/>
  <c r="G4" i="6"/>
  <c r="B4" i="6"/>
  <c r="G3" i="6"/>
  <c r="L3" i="6" s="1"/>
  <c r="B3" i="6"/>
  <c r="D3" i="6" s="1"/>
  <c r="G2" i="6"/>
  <c r="B2" i="6"/>
  <c r="R36" i="5"/>
  <c r="N36" i="5"/>
  <c r="R35" i="5"/>
  <c r="N35" i="5"/>
  <c r="R34" i="5"/>
  <c r="N34" i="5"/>
  <c r="R33" i="5"/>
  <c r="N33" i="5"/>
  <c r="G29" i="5"/>
  <c r="B29" i="5"/>
  <c r="G28" i="5"/>
  <c r="B28" i="5"/>
  <c r="G27" i="5"/>
  <c r="B27" i="5"/>
  <c r="G26" i="5"/>
  <c r="B26" i="5"/>
  <c r="G25" i="5"/>
  <c r="B25" i="5"/>
  <c r="G24" i="5"/>
  <c r="B24" i="5"/>
  <c r="G23" i="5"/>
  <c r="B23" i="5"/>
  <c r="G22" i="5"/>
  <c r="B22" i="5"/>
  <c r="G21" i="5"/>
  <c r="B21" i="5"/>
  <c r="G20" i="5"/>
  <c r="B20" i="5"/>
  <c r="G19" i="5"/>
  <c r="B19" i="5"/>
  <c r="G18" i="5"/>
  <c r="B18" i="5"/>
  <c r="G17" i="5"/>
  <c r="B17" i="5"/>
  <c r="G16" i="5"/>
  <c r="B16" i="5"/>
  <c r="G15" i="5"/>
  <c r="B15" i="5"/>
  <c r="G14" i="5"/>
  <c r="B14" i="5"/>
  <c r="G13" i="5"/>
  <c r="B13" i="5"/>
  <c r="G12" i="5"/>
  <c r="B12" i="5"/>
  <c r="G11" i="5"/>
  <c r="B11" i="5"/>
  <c r="G10" i="5"/>
  <c r="B10" i="5"/>
  <c r="G9" i="5"/>
  <c r="B9" i="5"/>
  <c r="G8" i="5"/>
  <c r="B8" i="5"/>
  <c r="G7" i="5"/>
  <c r="B7" i="5"/>
  <c r="G6" i="5"/>
  <c r="B6" i="5"/>
  <c r="G5" i="5"/>
  <c r="B5" i="5"/>
  <c r="G4" i="5"/>
  <c r="B4" i="5"/>
  <c r="G3" i="5"/>
  <c r="B3" i="5"/>
  <c r="G2" i="5"/>
  <c r="B2" i="5"/>
  <c r="R36" i="4"/>
  <c r="N36" i="4"/>
  <c r="R35" i="4"/>
  <c r="N35" i="4"/>
  <c r="R34" i="4"/>
  <c r="N34" i="4"/>
  <c r="R33" i="4"/>
  <c r="N33" i="4"/>
  <c r="G29" i="4"/>
  <c r="B29" i="4"/>
  <c r="G28" i="4"/>
  <c r="B28" i="4"/>
  <c r="G27" i="4"/>
  <c r="B27" i="4"/>
  <c r="G26" i="4"/>
  <c r="B26" i="4"/>
  <c r="G25" i="4"/>
  <c r="B25" i="4"/>
  <c r="G24" i="4"/>
  <c r="B24" i="4"/>
  <c r="G23" i="4"/>
  <c r="B23" i="4"/>
  <c r="G22" i="4"/>
  <c r="B22" i="4"/>
  <c r="G21" i="4"/>
  <c r="B21" i="4"/>
  <c r="G20" i="4"/>
  <c r="B20" i="4"/>
  <c r="G19" i="4"/>
  <c r="B19" i="4"/>
  <c r="G18" i="4"/>
  <c r="B18" i="4"/>
  <c r="G17" i="4"/>
  <c r="B17" i="4"/>
  <c r="G16" i="4"/>
  <c r="B16" i="4"/>
  <c r="G15" i="4"/>
  <c r="B15" i="4"/>
  <c r="G14" i="4"/>
  <c r="B14" i="4"/>
  <c r="G13" i="4"/>
  <c r="B13" i="4"/>
  <c r="G12" i="4"/>
  <c r="B12" i="4"/>
  <c r="G11" i="4"/>
  <c r="B11" i="4"/>
  <c r="G10" i="4"/>
  <c r="B10" i="4"/>
  <c r="G9" i="4"/>
  <c r="B9" i="4"/>
  <c r="G8" i="4"/>
  <c r="B8" i="4"/>
  <c r="G7" i="4"/>
  <c r="B7" i="4"/>
  <c r="G6" i="4"/>
  <c r="B6" i="4"/>
  <c r="G5" i="4"/>
  <c r="B5" i="4"/>
  <c r="G4" i="4"/>
  <c r="B4" i="4"/>
  <c r="G3" i="4"/>
  <c r="B3" i="4"/>
  <c r="G2" i="4"/>
  <c r="B2" i="4"/>
  <c r="R36" i="3"/>
  <c r="N36" i="3"/>
  <c r="R35" i="3"/>
  <c r="N35" i="3"/>
  <c r="R34" i="3"/>
  <c r="N34" i="3"/>
  <c r="R33" i="3"/>
  <c r="N33" i="3"/>
  <c r="G29" i="3"/>
  <c r="B29" i="3"/>
  <c r="G28" i="3"/>
  <c r="B28" i="3"/>
  <c r="G27" i="3"/>
  <c r="B27" i="3"/>
  <c r="G26" i="3"/>
  <c r="B26" i="3"/>
  <c r="G25" i="3"/>
  <c r="B25" i="3"/>
  <c r="G24" i="3"/>
  <c r="B24" i="3"/>
  <c r="G23" i="3"/>
  <c r="B23" i="3"/>
  <c r="L23" i="3" s="1"/>
  <c r="G22" i="3"/>
  <c r="B22" i="3"/>
  <c r="G21" i="3"/>
  <c r="B21" i="3"/>
  <c r="G20" i="3"/>
  <c r="B20" i="3"/>
  <c r="G19" i="3"/>
  <c r="B19" i="3"/>
  <c r="G18" i="3"/>
  <c r="B18" i="3"/>
  <c r="G17" i="3"/>
  <c r="B17" i="3"/>
  <c r="G16" i="3"/>
  <c r="B16" i="3"/>
  <c r="G15" i="3"/>
  <c r="B15" i="3"/>
  <c r="L15" i="3" s="1"/>
  <c r="G14" i="3"/>
  <c r="B14" i="3"/>
  <c r="G13" i="3"/>
  <c r="B13" i="3"/>
  <c r="G12" i="3"/>
  <c r="B12" i="3"/>
  <c r="G11" i="3"/>
  <c r="B11" i="3"/>
  <c r="G10" i="3"/>
  <c r="B10" i="3"/>
  <c r="G9" i="3"/>
  <c r="B9" i="3"/>
  <c r="G8" i="3"/>
  <c r="B8" i="3"/>
  <c r="G7" i="3"/>
  <c r="B7" i="3"/>
  <c r="L7" i="3" s="1"/>
  <c r="G6" i="3"/>
  <c r="B6" i="3"/>
  <c r="G5" i="3"/>
  <c r="B5" i="3"/>
  <c r="G4" i="3"/>
  <c r="B4" i="3"/>
  <c r="G3" i="3"/>
  <c r="B3" i="3"/>
  <c r="G2" i="3"/>
  <c r="B2" i="3"/>
  <c r="D14" i="6" l="1"/>
  <c r="D18" i="6"/>
  <c r="L4" i="3"/>
  <c r="L12" i="3"/>
  <c r="L4" i="4"/>
  <c r="L12" i="4"/>
  <c r="D23" i="6"/>
  <c r="L7" i="6"/>
  <c r="L14" i="6"/>
  <c r="L18" i="6"/>
  <c r="D22" i="6"/>
  <c r="D29" i="6"/>
  <c r="L25" i="3"/>
  <c r="I4" i="6"/>
  <c r="L8" i="6"/>
  <c r="L11" i="6"/>
  <c r="L22" i="6"/>
  <c r="D26" i="6"/>
  <c r="I29" i="6"/>
  <c r="I16" i="6"/>
  <c r="I20" i="6"/>
  <c r="L27" i="6"/>
  <c r="L27" i="10"/>
  <c r="L23" i="11"/>
  <c r="B36" i="6"/>
  <c r="I12" i="6"/>
  <c r="L23" i="6"/>
  <c r="L6" i="8"/>
  <c r="D6" i="6"/>
  <c r="D10" i="6"/>
  <c r="D13" i="6"/>
  <c r="L20" i="6"/>
  <c r="I24" i="6"/>
  <c r="D10" i="9"/>
  <c r="D5" i="6"/>
  <c r="L18" i="7"/>
  <c r="I6" i="9"/>
  <c r="L18" i="10"/>
  <c r="I9" i="6"/>
  <c r="L10" i="6"/>
  <c r="D21" i="6"/>
  <c r="D25" i="6"/>
  <c r="I28" i="6"/>
  <c r="H37" i="13"/>
  <c r="T37" i="13" s="1"/>
  <c r="P33" i="13"/>
  <c r="C37" i="13"/>
  <c r="P37" i="13" s="1"/>
  <c r="I26" i="11"/>
  <c r="L8" i="11"/>
  <c r="L16" i="11"/>
  <c r="L24" i="11"/>
  <c r="L17" i="11"/>
  <c r="L25" i="11"/>
  <c r="L15" i="11"/>
  <c r="D5" i="11"/>
  <c r="D12" i="11"/>
  <c r="I8" i="11"/>
  <c r="I16" i="11"/>
  <c r="I20" i="11"/>
  <c r="I24" i="11"/>
  <c r="I18" i="11"/>
  <c r="L26" i="11"/>
  <c r="I28" i="11"/>
  <c r="I4" i="11"/>
  <c r="I2" i="11"/>
  <c r="I10" i="11"/>
  <c r="L7" i="11"/>
  <c r="L10" i="11"/>
  <c r="D19" i="11"/>
  <c r="L5" i="11"/>
  <c r="L19" i="11"/>
  <c r="D9" i="11"/>
  <c r="L9" i="11"/>
  <c r="D13" i="11"/>
  <c r="D20" i="11"/>
  <c r="D27" i="11"/>
  <c r="L6" i="11"/>
  <c r="D10" i="11"/>
  <c r="L13" i="11"/>
  <c r="L27" i="11"/>
  <c r="L12" i="11"/>
  <c r="D23" i="11"/>
  <c r="D28" i="11"/>
  <c r="L3" i="11"/>
  <c r="L14" i="11"/>
  <c r="D18" i="11"/>
  <c r="L21" i="11"/>
  <c r="B36" i="11"/>
  <c r="C36" i="11" s="1"/>
  <c r="P36" i="11" s="1"/>
  <c r="D14" i="11"/>
  <c r="D21" i="11"/>
  <c r="D4" i="11"/>
  <c r="D11" i="11"/>
  <c r="D22" i="11"/>
  <c r="D29" i="11"/>
  <c r="L11" i="11"/>
  <c r="L18" i="11"/>
  <c r="L22" i="11"/>
  <c r="D26" i="11"/>
  <c r="L29" i="11"/>
  <c r="G34" i="11"/>
  <c r="H33" i="11" s="1"/>
  <c r="D6" i="11"/>
  <c r="I12" i="11"/>
  <c r="D3" i="11"/>
  <c r="L4" i="11"/>
  <c r="I9" i="11"/>
  <c r="I17" i="11"/>
  <c r="L20" i="11"/>
  <c r="I25" i="11"/>
  <c r="L28" i="11"/>
  <c r="B35" i="11"/>
  <c r="I7" i="11"/>
  <c r="G36" i="11"/>
  <c r="I6" i="11"/>
  <c r="I14" i="11"/>
  <c r="D24" i="11"/>
  <c r="I3" i="11"/>
  <c r="I11" i="11"/>
  <c r="I19" i="11"/>
  <c r="I27" i="11"/>
  <c r="G35" i="11"/>
  <c r="D17" i="11"/>
  <c r="D25" i="11"/>
  <c r="D8" i="11"/>
  <c r="I22" i="11"/>
  <c r="D2" i="11"/>
  <c r="I15" i="11"/>
  <c r="I23" i="11"/>
  <c r="D16" i="11"/>
  <c r="I5" i="11"/>
  <c r="D7" i="11"/>
  <c r="I13" i="11"/>
  <c r="D15" i="11"/>
  <c r="I21" i="11"/>
  <c r="I29" i="11"/>
  <c r="B34" i="11"/>
  <c r="I22" i="10"/>
  <c r="L2" i="10"/>
  <c r="L6" i="10"/>
  <c r="L14" i="10"/>
  <c r="L15" i="10"/>
  <c r="D12" i="10"/>
  <c r="L25" i="10"/>
  <c r="I12" i="10"/>
  <c r="I20" i="10"/>
  <c r="I26" i="10"/>
  <c r="L26" i="10"/>
  <c r="I27" i="10"/>
  <c r="I2" i="10"/>
  <c r="I6" i="10"/>
  <c r="I10" i="10"/>
  <c r="I14" i="10"/>
  <c r="L3" i="10"/>
  <c r="L7" i="10"/>
  <c r="L11" i="10"/>
  <c r="I18" i="10"/>
  <c r="L22" i="10"/>
  <c r="D16" i="10"/>
  <c r="L17" i="10"/>
  <c r="L24" i="10"/>
  <c r="D28" i="10"/>
  <c r="D10" i="10"/>
  <c r="L10" i="10"/>
  <c r="D18" i="10"/>
  <c r="L21" i="10"/>
  <c r="L28" i="10"/>
  <c r="B36" i="10"/>
  <c r="S36" i="10" s="1"/>
  <c r="D20" i="10"/>
  <c r="D24" i="10"/>
  <c r="D4" i="10"/>
  <c r="L5" i="10"/>
  <c r="L9" i="10"/>
  <c r="L16" i="10"/>
  <c r="L13" i="10"/>
  <c r="D8" i="10"/>
  <c r="D26" i="10"/>
  <c r="L29" i="10"/>
  <c r="C36" i="10"/>
  <c r="P36" i="10" s="1"/>
  <c r="O36" i="10"/>
  <c r="G36" i="10"/>
  <c r="D22" i="10"/>
  <c r="I28" i="10"/>
  <c r="D3" i="10"/>
  <c r="L4" i="10"/>
  <c r="I9" i="10"/>
  <c r="D11" i="10"/>
  <c r="L12" i="10"/>
  <c r="I17" i="10"/>
  <c r="D19" i="10"/>
  <c r="L20" i="10"/>
  <c r="I25" i="10"/>
  <c r="D27" i="10"/>
  <c r="B35" i="10"/>
  <c r="I7" i="10"/>
  <c r="I15" i="10"/>
  <c r="I3" i="10"/>
  <c r="D13" i="10"/>
  <c r="D21" i="10"/>
  <c r="G35" i="10"/>
  <c r="D2" i="10"/>
  <c r="I8" i="10"/>
  <c r="I16" i="10"/>
  <c r="I24" i="10"/>
  <c r="D17" i="10"/>
  <c r="D25" i="10"/>
  <c r="I5" i="10"/>
  <c r="D9" i="10"/>
  <c r="I23" i="10"/>
  <c r="G34" i="10"/>
  <c r="H33" i="10" s="1"/>
  <c r="I4" i="10"/>
  <c r="D6" i="10"/>
  <c r="D14" i="10"/>
  <c r="D5" i="10"/>
  <c r="I11" i="10"/>
  <c r="I19" i="10"/>
  <c r="D29" i="10"/>
  <c r="D7" i="10"/>
  <c r="I13" i="10"/>
  <c r="D15" i="10"/>
  <c r="I21" i="10"/>
  <c r="D23" i="10"/>
  <c r="I29" i="10"/>
  <c r="B34" i="10"/>
  <c r="I3" i="9"/>
  <c r="L4" i="9"/>
  <c r="L28" i="9"/>
  <c r="L2" i="9"/>
  <c r="D23" i="9"/>
  <c r="L26" i="9"/>
  <c r="L6" i="9"/>
  <c r="I4" i="9"/>
  <c r="L12" i="9"/>
  <c r="L20" i="9"/>
  <c r="I14" i="9"/>
  <c r="I12" i="9"/>
  <c r="I20" i="9"/>
  <c r="I28" i="9"/>
  <c r="I22" i="9"/>
  <c r="L3" i="9"/>
  <c r="I5" i="9"/>
  <c r="L9" i="9"/>
  <c r="L17" i="9"/>
  <c r="L25" i="9"/>
  <c r="I13" i="9"/>
  <c r="I21" i="9"/>
  <c r="I29" i="9"/>
  <c r="L10" i="9"/>
  <c r="D7" i="9"/>
  <c r="D14" i="9"/>
  <c r="D24" i="9"/>
  <c r="L7" i="9"/>
  <c r="D18" i="9"/>
  <c r="L24" i="9"/>
  <c r="B36" i="9"/>
  <c r="C36" i="9" s="1"/>
  <c r="P36" i="9" s="1"/>
  <c r="D8" i="9"/>
  <c r="L14" i="9"/>
  <c r="L18" i="9"/>
  <c r="D15" i="9"/>
  <c r="D22" i="9"/>
  <c r="L15" i="9"/>
  <c r="D26" i="9"/>
  <c r="L23" i="9"/>
  <c r="D6" i="9"/>
  <c r="D16" i="9"/>
  <c r="L22" i="9"/>
  <c r="I11" i="9"/>
  <c r="D29" i="9"/>
  <c r="D4" i="9"/>
  <c r="L5" i="9"/>
  <c r="D12" i="9"/>
  <c r="L13" i="9"/>
  <c r="I26" i="9"/>
  <c r="I7" i="9"/>
  <c r="D9" i="9"/>
  <c r="I15" i="9"/>
  <c r="D17" i="9"/>
  <c r="I23" i="9"/>
  <c r="D25" i="9"/>
  <c r="G34" i="9"/>
  <c r="H33" i="9" s="1"/>
  <c r="G36" i="9"/>
  <c r="D21" i="9"/>
  <c r="I2" i="9"/>
  <c r="I10" i="9"/>
  <c r="I18" i="9"/>
  <c r="D20" i="9"/>
  <c r="L21" i="9"/>
  <c r="D28" i="9"/>
  <c r="L29" i="9"/>
  <c r="D3" i="9"/>
  <c r="I9" i="9"/>
  <c r="D11" i="9"/>
  <c r="I17" i="9"/>
  <c r="D19" i="9"/>
  <c r="I25" i="9"/>
  <c r="D27" i="9"/>
  <c r="B35" i="9"/>
  <c r="D5" i="9"/>
  <c r="D13" i="9"/>
  <c r="I19" i="9"/>
  <c r="I27" i="9"/>
  <c r="G35" i="9"/>
  <c r="H34" i="9" s="1"/>
  <c r="T34" i="9" s="1"/>
  <c r="D2" i="9"/>
  <c r="I8" i="9"/>
  <c r="I16" i="9"/>
  <c r="I24" i="9"/>
  <c r="B34" i="9"/>
  <c r="L27" i="8"/>
  <c r="I4" i="8"/>
  <c r="D23" i="8"/>
  <c r="L15" i="8"/>
  <c r="D16" i="8"/>
  <c r="D20" i="8"/>
  <c r="L22" i="8"/>
  <c r="L25" i="8"/>
  <c r="I22" i="8"/>
  <c r="I26" i="8"/>
  <c r="I2" i="8"/>
  <c r="I3" i="8"/>
  <c r="I18" i="8"/>
  <c r="I6" i="8"/>
  <c r="I10" i="8"/>
  <c r="I14" i="8"/>
  <c r="D4" i="8"/>
  <c r="D7" i="8"/>
  <c r="L17" i="8"/>
  <c r="L4" i="8"/>
  <c r="L7" i="8"/>
  <c r="D18" i="8"/>
  <c r="L21" i="8"/>
  <c r="L24" i="8"/>
  <c r="L13" i="8"/>
  <c r="L20" i="8"/>
  <c r="D28" i="8"/>
  <c r="D21" i="8"/>
  <c r="D8" i="8"/>
  <c r="D12" i="8"/>
  <c r="D15" i="8"/>
  <c r="L28" i="8"/>
  <c r="L23" i="8"/>
  <c r="D24" i="8"/>
  <c r="L5" i="8"/>
  <c r="L8" i="8"/>
  <c r="D19" i="8"/>
  <c r="D10" i="8"/>
  <c r="L16" i="8"/>
  <c r="D11" i="8"/>
  <c r="D14" i="8"/>
  <c r="D26" i="8"/>
  <c r="L29" i="8"/>
  <c r="D6" i="8"/>
  <c r="I12" i="8"/>
  <c r="D13" i="8"/>
  <c r="I19" i="8"/>
  <c r="D29" i="8"/>
  <c r="G35" i="8"/>
  <c r="D2" i="8"/>
  <c r="I8" i="8"/>
  <c r="L11" i="8"/>
  <c r="I16" i="8"/>
  <c r="L19" i="8"/>
  <c r="I24" i="8"/>
  <c r="L2" i="8"/>
  <c r="I7" i="8"/>
  <c r="D9" i="8"/>
  <c r="L10" i="8"/>
  <c r="I15" i="8"/>
  <c r="D17" i="8"/>
  <c r="L18" i="8"/>
  <c r="I23" i="8"/>
  <c r="D25" i="8"/>
  <c r="L26" i="8"/>
  <c r="G34" i="8"/>
  <c r="H33" i="8" s="1"/>
  <c r="G36" i="8"/>
  <c r="D22" i="8"/>
  <c r="D3" i="8"/>
  <c r="I9" i="8"/>
  <c r="I17" i="8"/>
  <c r="I25" i="8"/>
  <c r="D27" i="8"/>
  <c r="B35" i="8"/>
  <c r="L9" i="8"/>
  <c r="I28" i="8"/>
  <c r="D5" i="8"/>
  <c r="I11" i="8"/>
  <c r="I27" i="8"/>
  <c r="L3" i="8"/>
  <c r="I5" i="8"/>
  <c r="I13" i="8"/>
  <c r="I21" i="8"/>
  <c r="I29" i="8"/>
  <c r="B34" i="8"/>
  <c r="B36" i="8"/>
  <c r="I20" i="8"/>
  <c r="L16" i="7"/>
  <c r="L22" i="7"/>
  <c r="L11" i="7"/>
  <c r="L15" i="7"/>
  <c r="L27" i="7"/>
  <c r="L20" i="7"/>
  <c r="L26" i="7"/>
  <c r="B36" i="7"/>
  <c r="S36" i="7" s="1"/>
  <c r="L25" i="7"/>
  <c r="I15" i="7"/>
  <c r="I8" i="7"/>
  <c r="L8" i="7"/>
  <c r="L13" i="7"/>
  <c r="I16" i="7"/>
  <c r="L24" i="7"/>
  <c r="I26" i="7"/>
  <c r="I24" i="7"/>
  <c r="L7" i="7"/>
  <c r="I10" i="7"/>
  <c r="L29" i="7"/>
  <c r="I2" i="7"/>
  <c r="I22" i="7"/>
  <c r="I18" i="7"/>
  <c r="D12" i="7"/>
  <c r="D19" i="7"/>
  <c r="D6" i="7"/>
  <c r="L12" i="7"/>
  <c r="L19" i="7"/>
  <c r="L2" i="7"/>
  <c r="L6" i="7"/>
  <c r="L9" i="7"/>
  <c r="D20" i="7"/>
  <c r="D27" i="7"/>
  <c r="D15" i="7"/>
  <c r="D14" i="7"/>
  <c r="L17" i="7"/>
  <c r="D4" i="7"/>
  <c r="L14" i="7"/>
  <c r="D18" i="7"/>
  <c r="L28" i="7"/>
  <c r="D28" i="7"/>
  <c r="D11" i="7"/>
  <c r="D22" i="7"/>
  <c r="D10" i="7"/>
  <c r="D26" i="7"/>
  <c r="I7" i="7"/>
  <c r="G34" i="7"/>
  <c r="H33" i="7" s="1"/>
  <c r="I12" i="7"/>
  <c r="I20" i="7"/>
  <c r="I28" i="7"/>
  <c r="D3" i="7"/>
  <c r="L4" i="7"/>
  <c r="I9" i="7"/>
  <c r="I17" i="7"/>
  <c r="I25" i="7"/>
  <c r="B35" i="7"/>
  <c r="D17" i="7"/>
  <c r="I23" i="7"/>
  <c r="G36" i="7"/>
  <c r="D8" i="7"/>
  <c r="D16" i="7"/>
  <c r="D24" i="7"/>
  <c r="I3" i="7"/>
  <c r="D5" i="7"/>
  <c r="I11" i="7"/>
  <c r="D13" i="7"/>
  <c r="I19" i="7"/>
  <c r="D21" i="7"/>
  <c r="I27" i="7"/>
  <c r="D29" i="7"/>
  <c r="G35" i="7"/>
  <c r="D2" i="7"/>
  <c r="L3" i="7"/>
  <c r="D9" i="7"/>
  <c r="D25" i="7"/>
  <c r="I4" i="7"/>
  <c r="I14" i="7"/>
  <c r="I5" i="7"/>
  <c r="D7" i="7"/>
  <c r="I13" i="7"/>
  <c r="I21" i="7"/>
  <c r="B34" i="7"/>
  <c r="I6" i="7"/>
  <c r="D23" i="7"/>
  <c r="I29" i="7"/>
  <c r="L23" i="5"/>
  <c r="I4" i="5"/>
  <c r="L5" i="5"/>
  <c r="L21" i="5"/>
  <c r="L29" i="5"/>
  <c r="O36" i="6"/>
  <c r="S36" i="6"/>
  <c r="C36" i="6"/>
  <c r="P36" i="6" s="1"/>
  <c r="D19" i="6"/>
  <c r="I25" i="6"/>
  <c r="I2" i="6"/>
  <c r="L5" i="6"/>
  <c r="I10" i="6"/>
  <c r="L13" i="6"/>
  <c r="I18" i="6"/>
  <c r="D20" i="6"/>
  <c r="L21" i="6"/>
  <c r="D28" i="6"/>
  <c r="L29" i="6"/>
  <c r="L2" i="6"/>
  <c r="I7" i="6"/>
  <c r="D9" i="6"/>
  <c r="I15" i="6"/>
  <c r="D17" i="6"/>
  <c r="I23" i="6"/>
  <c r="G34" i="6"/>
  <c r="H33" i="6" s="1"/>
  <c r="G36" i="6"/>
  <c r="B35" i="6"/>
  <c r="D4" i="6"/>
  <c r="I26" i="6"/>
  <c r="I17" i="6"/>
  <c r="D27" i="6"/>
  <c r="I6" i="6"/>
  <c r="I14" i="6"/>
  <c r="I22" i="6"/>
  <c r="I3" i="6"/>
  <c r="L6" i="6"/>
  <c r="I19" i="6"/>
  <c r="I27" i="6"/>
  <c r="G35" i="6"/>
  <c r="H34" i="6" s="1"/>
  <c r="T34" i="6" s="1"/>
  <c r="D8" i="6"/>
  <c r="D16" i="6"/>
  <c r="D24" i="6"/>
  <c r="I11" i="6"/>
  <c r="D2" i="6"/>
  <c r="I5" i="6"/>
  <c r="D7" i="6"/>
  <c r="I13" i="6"/>
  <c r="D15" i="6"/>
  <c r="I21" i="6"/>
  <c r="B34" i="6"/>
  <c r="I6" i="5"/>
  <c r="L20" i="5"/>
  <c r="L8" i="5"/>
  <c r="B34" i="5"/>
  <c r="S34" i="5" s="1"/>
  <c r="L7" i="5"/>
  <c r="L11" i="5"/>
  <c r="L15" i="5"/>
  <c r="L19" i="5"/>
  <c r="L12" i="5"/>
  <c r="I10" i="5"/>
  <c r="I17" i="5"/>
  <c r="I25" i="5"/>
  <c r="I18" i="5"/>
  <c r="I26" i="5"/>
  <c r="I2" i="5"/>
  <c r="I9" i="5"/>
  <c r="L13" i="5"/>
  <c r="D16" i="5"/>
  <c r="D27" i="5"/>
  <c r="L27" i="5"/>
  <c r="L3" i="5"/>
  <c r="D10" i="5"/>
  <c r="D28" i="5"/>
  <c r="D4" i="5"/>
  <c r="L24" i="5"/>
  <c r="D11" i="5"/>
  <c r="L14" i="5"/>
  <c r="D18" i="5"/>
  <c r="L28" i="5"/>
  <c r="D20" i="5"/>
  <c r="D3" i="5"/>
  <c r="L16" i="5"/>
  <c r="D24" i="5"/>
  <c r="L4" i="5"/>
  <c r="D8" i="5"/>
  <c r="D12" i="5"/>
  <c r="D19" i="5"/>
  <c r="L22" i="5"/>
  <c r="D26" i="5"/>
  <c r="D22" i="5"/>
  <c r="L2" i="5"/>
  <c r="I7" i="5"/>
  <c r="D9" i="5"/>
  <c r="L10" i="5"/>
  <c r="I15" i="5"/>
  <c r="D17" i="5"/>
  <c r="L18" i="5"/>
  <c r="I23" i="5"/>
  <c r="D25" i="5"/>
  <c r="L26" i="5"/>
  <c r="G34" i="5"/>
  <c r="H33" i="5" s="1"/>
  <c r="G36" i="5"/>
  <c r="I28" i="5"/>
  <c r="L9" i="5"/>
  <c r="I14" i="5"/>
  <c r="L17" i="5"/>
  <c r="I22" i="5"/>
  <c r="L25" i="5"/>
  <c r="D14" i="5"/>
  <c r="I3" i="5"/>
  <c r="D5" i="5"/>
  <c r="L6" i="5"/>
  <c r="I11" i="5"/>
  <c r="D13" i="5"/>
  <c r="I19" i="5"/>
  <c r="D21" i="5"/>
  <c r="I27" i="5"/>
  <c r="D29" i="5"/>
  <c r="G35" i="5"/>
  <c r="D2" i="5"/>
  <c r="I8" i="5"/>
  <c r="I16" i="5"/>
  <c r="I24" i="5"/>
  <c r="B35" i="5"/>
  <c r="I5" i="5"/>
  <c r="D15" i="5"/>
  <c r="B36" i="5"/>
  <c r="D6" i="5"/>
  <c r="I12" i="5"/>
  <c r="I20" i="5"/>
  <c r="D7" i="5"/>
  <c r="I13" i="5"/>
  <c r="I21" i="5"/>
  <c r="D23" i="5"/>
  <c r="I29" i="5"/>
  <c r="I17" i="4"/>
  <c r="I10" i="4"/>
  <c r="D5" i="4"/>
  <c r="B36" i="4"/>
  <c r="D3" i="4"/>
  <c r="L18" i="4"/>
  <c r="L26" i="4"/>
  <c r="L11" i="4"/>
  <c r="L19" i="4"/>
  <c r="I8" i="4"/>
  <c r="I12" i="4"/>
  <c r="L24" i="4"/>
  <c r="I4" i="4"/>
  <c r="I16" i="4"/>
  <c r="I20" i="4"/>
  <c r="I28" i="4"/>
  <c r="I24" i="4"/>
  <c r="I29" i="4"/>
  <c r="D20" i="4"/>
  <c r="D6" i="4"/>
  <c r="D17" i="4"/>
  <c r="L20" i="4"/>
  <c r="L3" i="4"/>
  <c r="D14" i="4"/>
  <c r="L17" i="4"/>
  <c r="D21" i="4"/>
  <c r="D25" i="4"/>
  <c r="D13" i="4"/>
  <c r="D28" i="4"/>
  <c r="B35" i="4"/>
  <c r="O35" i="4" s="1"/>
  <c r="L7" i="4"/>
  <c r="L14" i="4"/>
  <c r="D18" i="4"/>
  <c r="L28" i="4"/>
  <c r="D9" i="4"/>
  <c r="L23" i="4"/>
  <c r="D8" i="4"/>
  <c r="D22" i="4"/>
  <c r="L25" i="4"/>
  <c r="D29" i="4"/>
  <c r="D16" i="4"/>
  <c r="L9" i="4"/>
  <c r="L27" i="4"/>
  <c r="D10" i="4"/>
  <c r="D12" i="4"/>
  <c r="L15" i="4"/>
  <c r="L22" i="4"/>
  <c r="D26" i="4"/>
  <c r="O36" i="4"/>
  <c r="C36" i="4"/>
  <c r="P36" i="4" s="1"/>
  <c r="S36" i="4"/>
  <c r="I14" i="4"/>
  <c r="I5" i="4"/>
  <c r="I13" i="4"/>
  <c r="D23" i="4"/>
  <c r="I2" i="4"/>
  <c r="L5" i="4"/>
  <c r="I18" i="4"/>
  <c r="I26" i="4"/>
  <c r="L29" i="4"/>
  <c r="L10" i="4"/>
  <c r="I23" i="4"/>
  <c r="G34" i="4"/>
  <c r="H33" i="4" s="1"/>
  <c r="G36" i="4"/>
  <c r="I9" i="4"/>
  <c r="D7" i="4"/>
  <c r="L8" i="4"/>
  <c r="D15" i="4"/>
  <c r="L16" i="4"/>
  <c r="I21" i="4"/>
  <c r="D4" i="4"/>
  <c r="L13" i="4"/>
  <c r="L21" i="4"/>
  <c r="L2" i="4"/>
  <c r="I7" i="4"/>
  <c r="I15" i="4"/>
  <c r="D11" i="4"/>
  <c r="D19" i="4"/>
  <c r="I25" i="4"/>
  <c r="D27" i="4"/>
  <c r="I6" i="4"/>
  <c r="I22" i="4"/>
  <c r="D24" i="4"/>
  <c r="I3" i="4"/>
  <c r="L6" i="4"/>
  <c r="I11" i="4"/>
  <c r="I19" i="4"/>
  <c r="I27" i="4"/>
  <c r="G35" i="4"/>
  <c r="D2" i="4"/>
  <c r="B34" i="4"/>
  <c r="D5" i="3"/>
  <c r="D22" i="3"/>
  <c r="L18" i="3"/>
  <c r="D3" i="3"/>
  <c r="L26" i="3"/>
  <c r="L11" i="3"/>
  <c r="L19" i="3"/>
  <c r="I7" i="3"/>
  <c r="I23" i="3"/>
  <c r="I5" i="3"/>
  <c r="I28" i="3"/>
  <c r="I15" i="3"/>
  <c r="I13" i="3"/>
  <c r="I21" i="3"/>
  <c r="I20" i="3"/>
  <c r="I29" i="3"/>
  <c r="D9" i="3"/>
  <c r="D16" i="3"/>
  <c r="L16" i="3"/>
  <c r="D20" i="3"/>
  <c r="L9" i="3"/>
  <c r="D13" i="3"/>
  <c r="D17" i="3"/>
  <c r="D24" i="3"/>
  <c r="L27" i="3"/>
  <c r="L6" i="3"/>
  <c r="D10" i="3"/>
  <c r="L20" i="3"/>
  <c r="L24" i="3"/>
  <c r="D28" i="3"/>
  <c r="L3" i="3"/>
  <c r="L10" i="3"/>
  <c r="L17" i="3"/>
  <c r="D21" i="3"/>
  <c r="D25" i="3"/>
  <c r="D4" i="3"/>
  <c r="L14" i="3"/>
  <c r="D18" i="3"/>
  <c r="L28" i="3"/>
  <c r="B35" i="3"/>
  <c r="S35" i="3" s="1"/>
  <c r="D29" i="3"/>
  <c r="L8" i="3"/>
  <c r="D12" i="3"/>
  <c r="L22" i="3"/>
  <c r="D26" i="3"/>
  <c r="I9" i="3"/>
  <c r="D11" i="3"/>
  <c r="I17" i="3"/>
  <c r="D19" i="3"/>
  <c r="I25" i="3"/>
  <c r="D27" i="3"/>
  <c r="B36" i="3"/>
  <c r="I2" i="3"/>
  <c r="L5" i="3"/>
  <c r="I10" i="3"/>
  <c r="L13" i="3"/>
  <c r="I18" i="3"/>
  <c r="L21" i="3"/>
  <c r="I26" i="3"/>
  <c r="L29" i="3"/>
  <c r="L2" i="3"/>
  <c r="G34" i="3"/>
  <c r="H33" i="3" s="1"/>
  <c r="G36" i="3"/>
  <c r="I6" i="3"/>
  <c r="D8" i="3"/>
  <c r="I14" i="3"/>
  <c r="I22" i="3"/>
  <c r="I3" i="3"/>
  <c r="I11" i="3"/>
  <c r="I19" i="3"/>
  <c r="I27" i="3"/>
  <c r="G35" i="3"/>
  <c r="D2" i="3"/>
  <c r="I8" i="3"/>
  <c r="I16" i="3"/>
  <c r="I24" i="3"/>
  <c r="D7" i="3"/>
  <c r="D15" i="3"/>
  <c r="D23" i="3"/>
  <c r="B34" i="3"/>
  <c r="I4" i="3"/>
  <c r="D6" i="3"/>
  <c r="I12" i="3"/>
  <c r="D14" i="3"/>
  <c r="C34" i="4" l="1"/>
  <c r="P34" i="4" s="1"/>
  <c r="C35" i="11"/>
  <c r="P35" i="11" s="1"/>
  <c r="S36" i="11"/>
  <c r="L34" i="11"/>
  <c r="W34" i="11" s="1"/>
  <c r="O36" i="11"/>
  <c r="L35" i="11"/>
  <c r="W35" i="11" s="1"/>
  <c r="T33" i="11"/>
  <c r="H34" i="11"/>
  <c r="T34" i="11" s="1"/>
  <c r="H36" i="11"/>
  <c r="T36" i="11" s="1"/>
  <c r="H35" i="11"/>
  <c r="T35" i="11" s="1"/>
  <c r="S34" i="11"/>
  <c r="C33" i="11"/>
  <c r="O34" i="11"/>
  <c r="L36" i="11"/>
  <c r="W36" i="11" s="1"/>
  <c r="C34" i="11"/>
  <c r="P34" i="11" s="1"/>
  <c r="O35" i="11"/>
  <c r="S35" i="11"/>
  <c r="H34" i="10"/>
  <c r="T34" i="10" s="1"/>
  <c r="L35" i="10"/>
  <c r="W35" i="10" s="1"/>
  <c r="L34" i="10"/>
  <c r="W34" i="10" s="1"/>
  <c r="T33" i="10"/>
  <c r="L36" i="10"/>
  <c r="W36" i="10" s="1"/>
  <c r="C34" i="10"/>
  <c r="P34" i="10" s="1"/>
  <c r="O35" i="10"/>
  <c r="S35" i="10"/>
  <c r="C35" i="10"/>
  <c r="P35" i="10" s="1"/>
  <c r="H35" i="10"/>
  <c r="T35" i="10" s="1"/>
  <c r="H36" i="10"/>
  <c r="T36" i="10" s="1"/>
  <c r="S34" i="10"/>
  <c r="O34" i="10"/>
  <c r="C33" i="10"/>
  <c r="O36" i="9"/>
  <c r="S36" i="9"/>
  <c r="L35" i="9"/>
  <c r="W35" i="9" s="1"/>
  <c r="O34" i="9"/>
  <c r="S34" i="9"/>
  <c r="C33" i="9"/>
  <c r="S35" i="9"/>
  <c r="C34" i="9"/>
  <c r="P34" i="9" s="1"/>
  <c r="O35" i="9"/>
  <c r="H35" i="9"/>
  <c r="T35" i="9" s="1"/>
  <c r="H36" i="9"/>
  <c r="T36" i="9" s="1"/>
  <c r="T33" i="9"/>
  <c r="C35" i="9"/>
  <c r="P35" i="9" s="1"/>
  <c r="L34" i="9"/>
  <c r="L36" i="9"/>
  <c r="W36" i="9" s="1"/>
  <c r="C34" i="8"/>
  <c r="P34" i="8" s="1"/>
  <c r="S35" i="8"/>
  <c r="O35" i="8"/>
  <c r="H34" i="8"/>
  <c r="T34" i="8" s="1"/>
  <c r="S36" i="8"/>
  <c r="C36" i="8"/>
  <c r="P36" i="8" s="1"/>
  <c r="C35" i="8"/>
  <c r="P35" i="8" s="1"/>
  <c r="O36" i="8"/>
  <c r="T33" i="8"/>
  <c r="S34" i="8"/>
  <c r="C33" i="8"/>
  <c r="O34" i="8"/>
  <c r="H36" i="8"/>
  <c r="T36" i="8" s="1"/>
  <c r="H35" i="8"/>
  <c r="T35" i="8" s="1"/>
  <c r="L35" i="8"/>
  <c r="W35" i="8" s="1"/>
  <c r="L36" i="8"/>
  <c r="W36" i="8" s="1"/>
  <c r="L34" i="8"/>
  <c r="O36" i="7"/>
  <c r="C36" i="7"/>
  <c r="P36" i="7" s="1"/>
  <c r="C35" i="7"/>
  <c r="P35" i="7" s="1"/>
  <c r="L34" i="7"/>
  <c r="W34" i="7" s="1"/>
  <c r="L35" i="7"/>
  <c r="W35" i="7" s="1"/>
  <c r="S34" i="7"/>
  <c r="C33" i="7"/>
  <c r="O34" i="7"/>
  <c r="L36" i="7"/>
  <c r="W36" i="7" s="1"/>
  <c r="T33" i="7"/>
  <c r="H35" i="7"/>
  <c r="T35" i="7" s="1"/>
  <c r="H36" i="7"/>
  <c r="T36" i="7" s="1"/>
  <c r="H34" i="7"/>
  <c r="T34" i="7" s="1"/>
  <c r="C34" i="7"/>
  <c r="P34" i="7" s="1"/>
  <c r="O35" i="7"/>
  <c r="S35" i="7"/>
  <c r="S35" i="6"/>
  <c r="O35" i="6"/>
  <c r="C34" i="6"/>
  <c r="P34" i="6" s="1"/>
  <c r="H35" i="6"/>
  <c r="T35" i="6" s="1"/>
  <c r="H36" i="6"/>
  <c r="T36" i="6" s="1"/>
  <c r="T33" i="6"/>
  <c r="L35" i="6"/>
  <c r="W35" i="6" s="1"/>
  <c r="L34" i="6"/>
  <c r="L36" i="6"/>
  <c r="W36" i="6" s="1"/>
  <c r="O34" i="6"/>
  <c r="C33" i="6"/>
  <c r="S34" i="6"/>
  <c r="C35" i="6"/>
  <c r="P35" i="6" s="1"/>
  <c r="C33" i="5"/>
  <c r="P33" i="5" s="1"/>
  <c r="O34" i="5"/>
  <c r="T33" i="5"/>
  <c r="C34" i="5"/>
  <c r="P34" i="5" s="1"/>
  <c r="S35" i="5"/>
  <c r="O35" i="5"/>
  <c r="L36" i="5"/>
  <c r="W36" i="5" s="1"/>
  <c r="L35" i="5"/>
  <c r="W35" i="5" s="1"/>
  <c r="L34" i="5"/>
  <c r="H35" i="5"/>
  <c r="T35" i="5" s="1"/>
  <c r="H36" i="5"/>
  <c r="T36" i="5" s="1"/>
  <c r="S36" i="5"/>
  <c r="C36" i="5"/>
  <c r="P36" i="5" s="1"/>
  <c r="O36" i="5"/>
  <c r="C35" i="5"/>
  <c r="P35" i="5" s="1"/>
  <c r="H34" i="5"/>
  <c r="T34" i="5" s="1"/>
  <c r="C35" i="4"/>
  <c r="P35" i="4" s="1"/>
  <c r="S35" i="4"/>
  <c r="H34" i="4"/>
  <c r="T34" i="4" s="1"/>
  <c r="T33" i="4"/>
  <c r="H35" i="4"/>
  <c r="T35" i="4" s="1"/>
  <c r="H36" i="4"/>
  <c r="T36" i="4" s="1"/>
  <c r="O34" i="4"/>
  <c r="C33" i="4"/>
  <c r="S34" i="4"/>
  <c r="L35" i="4"/>
  <c r="W35" i="4" s="1"/>
  <c r="L36" i="4"/>
  <c r="W36" i="4" s="1"/>
  <c r="L34" i="4"/>
  <c r="O35" i="3"/>
  <c r="H34" i="3"/>
  <c r="T34" i="3" s="1"/>
  <c r="O34" i="3"/>
  <c r="C33" i="3"/>
  <c r="S34" i="3"/>
  <c r="H36" i="3"/>
  <c r="T36" i="3" s="1"/>
  <c r="H35" i="3"/>
  <c r="T35" i="3" s="1"/>
  <c r="O36" i="3"/>
  <c r="C35" i="3"/>
  <c r="P35" i="3" s="1"/>
  <c r="S36" i="3"/>
  <c r="C36" i="3"/>
  <c r="P36" i="3" s="1"/>
  <c r="T33" i="3"/>
  <c r="L34" i="3"/>
  <c r="L36" i="3"/>
  <c r="W36" i="3" s="1"/>
  <c r="L35" i="3"/>
  <c r="W35" i="3" s="1"/>
  <c r="C34" i="3"/>
  <c r="P34" i="3" s="1"/>
  <c r="L37" i="11" l="1"/>
  <c r="W37" i="11" s="1"/>
  <c r="H37" i="11"/>
  <c r="T37" i="11" s="1"/>
  <c r="P33" i="11"/>
  <c r="C37" i="11"/>
  <c r="P37" i="11" s="1"/>
  <c r="H37" i="10"/>
  <c r="T37" i="10" s="1"/>
  <c r="P33" i="10"/>
  <c r="C37" i="10"/>
  <c r="P37" i="10" s="1"/>
  <c r="L37" i="10"/>
  <c r="W37" i="10" s="1"/>
  <c r="W34" i="9"/>
  <c r="L37" i="9"/>
  <c r="W37" i="9" s="1"/>
  <c r="P33" i="9"/>
  <c r="C37" i="9"/>
  <c r="P37" i="9" s="1"/>
  <c r="H37" i="9"/>
  <c r="T37" i="9" s="1"/>
  <c r="P33" i="8"/>
  <c r="C37" i="8"/>
  <c r="P37" i="8" s="1"/>
  <c r="L37" i="8"/>
  <c r="W37" i="8" s="1"/>
  <c r="W34" i="8"/>
  <c r="H37" i="8"/>
  <c r="T37" i="8" s="1"/>
  <c r="L37" i="7"/>
  <c r="W37" i="7" s="1"/>
  <c r="H37" i="7"/>
  <c r="T37" i="7" s="1"/>
  <c r="P33" i="7"/>
  <c r="C37" i="7"/>
  <c r="P37" i="7" s="1"/>
  <c r="H37" i="6"/>
  <c r="T37" i="6" s="1"/>
  <c r="P33" i="6"/>
  <c r="C37" i="6"/>
  <c r="P37" i="6" s="1"/>
  <c r="L37" i="6"/>
  <c r="W37" i="6" s="1"/>
  <c r="W34" i="6"/>
  <c r="W34" i="5"/>
  <c r="L37" i="5"/>
  <c r="W37" i="5" s="1"/>
  <c r="H37" i="5"/>
  <c r="T37" i="5" s="1"/>
  <c r="C37" i="5"/>
  <c r="P37" i="5" s="1"/>
  <c r="L37" i="4"/>
  <c r="W37" i="4" s="1"/>
  <c r="W34" i="4"/>
  <c r="H37" i="4"/>
  <c r="T37" i="4" s="1"/>
  <c r="P33" i="4"/>
  <c r="C37" i="4"/>
  <c r="P37" i="4" s="1"/>
  <c r="W34" i="3"/>
  <c r="L37" i="3"/>
  <c r="W37" i="3" s="1"/>
  <c r="P33" i="3"/>
  <c r="C37" i="3"/>
  <c r="P37" i="3" s="1"/>
  <c r="H37" i="3"/>
  <c r="T37" i="3" s="1"/>
  <c r="L6" i="1" l="1"/>
  <c r="L7" i="1"/>
  <c r="L14" i="1"/>
  <c r="L22" i="1"/>
  <c r="L23" i="1"/>
  <c r="L2" i="1"/>
  <c r="L10" i="2"/>
  <c r="L18" i="2"/>
  <c r="L26" i="2"/>
  <c r="R36" i="2"/>
  <c r="N36" i="2"/>
  <c r="R35" i="2"/>
  <c r="N35" i="2"/>
  <c r="R34" i="2"/>
  <c r="N34" i="2"/>
  <c r="R33" i="2"/>
  <c r="N33" i="2"/>
  <c r="G29" i="2"/>
  <c r="L29" i="2" s="1"/>
  <c r="B29" i="2"/>
  <c r="G28" i="2"/>
  <c r="L28" i="2" s="1"/>
  <c r="B28" i="2"/>
  <c r="G27" i="2"/>
  <c r="L27" i="2" s="1"/>
  <c r="B27" i="2"/>
  <c r="G26" i="2"/>
  <c r="B26" i="2"/>
  <c r="G25" i="2"/>
  <c r="L25" i="2" s="1"/>
  <c r="B25" i="2"/>
  <c r="G24" i="2"/>
  <c r="L24" i="2" s="1"/>
  <c r="B24" i="2"/>
  <c r="G23" i="2"/>
  <c r="L23" i="2" s="1"/>
  <c r="B23" i="2"/>
  <c r="G22" i="2"/>
  <c r="B22" i="2"/>
  <c r="L22" i="2" s="1"/>
  <c r="G21" i="2"/>
  <c r="L21" i="2" s="1"/>
  <c r="B21" i="2"/>
  <c r="G20" i="2"/>
  <c r="L20" i="2" s="1"/>
  <c r="B20" i="2"/>
  <c r="G19" i="2"/>
  <c r="L19" i="2" s="1"/>
  <c r="B19" i="2"/>
  <c r="G18" i="2"/>
  <c r="B18" i="2"/>
  <c r="G17" i="2"/>
  <c r="L17" i="2" s="1"/>
  <c r="B17" i="2"/>
  <c r="G16" i="2"/>
  <c r="L16" i="2" s="1"/>
  <c r="B16" i="2"/>
  <c r="G15" i="2"/>
  <c r="L15" i="2" s="1"/>
  <c r="B15" i="2"/>
  <c r="G14" i="2"/>
  <c r="B14" i="2"/>
  <c r="L14" i="2" s="1"/>
  <c r="G13" i="2"/>
  <c r="L13" i="2" s="1"/>
  <c r="B13" i="2"/>
  <c r="G12" i="2"/>
  <c r="L12" i="2" s="1"/>
  <c r="B12" i="2"/>
  <c r="G11" i="2"/>
  <c r="L11" i="2" s="1"/>
  <c r="B11" i="2"/>
  <c r="G10" i="2"/>
  <c r="B10" i="2"/>
  <c r="G9" i="2"/>
  <c r="L9" i="2" s="1"/>
  <c r="B9" i="2"/>
  <c r="G8" i="2"/>
  <c r="L8" i="2" s="1"/>
  <c r="B8" i="2"/>
  <c r="G7" i="2"/>
  <c r="I7" i="2" s="1"/>
  <c r="B7" i="2"/>
  <c r="G6" i="2"/>
  <c r="B6" i="2"/>
  <c r="L6" i="2" s="1"/>
  <c r="G5" i="2"/>
  <c r="L5" i="2" s="1"/>
  <c r="B5" i="2"/>
  <c r="G4" i="2"/>
  <c r="L4" i="2" s="1"/>
  <c r="B4" i="2"/>
  <c r="G3" i="2"/>
  <c r="L3" i="2" s="1"/>
  <c r="B3" i="2"/>
  <c r="G2" i="2"/>
  <c r="B2" i="2"/>
  <c r="L2" i="2" s="1"/>
  <c r="R34" i="1"/>
  <c r="R35" i="1"/>
  <c r="R36" i="1"/>
  <c r="R33" i="1"/>
  <c r="N35" i="1"/>
  <c r="N36" i="1"/>
  <c r="N34" i="1"/>
  <c r="N33" i="1"/>
  <c r="G29" i="1"/>
  <c r="G28" i="1"/>
  <c r="L28" i="1" s="1"/>
  <c r="G27" i="1"/>
  <c r="L27" i="1" s="1"/>
  <c r="G26" i="1"/>
  <c r="G25" i="1"/>
  <c r="G24" i="1"/>
  <c r="L24" i="1" s="1"/>
  <c r="G23" i="1"/>
  <c r="G22" i="1"/>
  <c r="G21" i="1"/>
  <c r="L21" i="1" s="1"/>
  <c r="G20" i="1"/>
  <c r="G19" i="1"/>
  <c r="L19" i="1" s="1"/>
  <c r="G18" i="1"/>
  <c r="G17" i="1"/>
  <c r="G16" i="1"/>
  <c r="L16" i="1" s="1"/>
  <c r="G15" i="1"/>
  <c r="G14" i="1"/>
  <c r="G13" i="1"/>
  <c r="L13" i="1" s="1"/>
  <c r="G12" i="1"/>
  <c r="G11" i="1"/>
  <c r="L11" i="1" s="1"/>
  <c r="G10" i="1"/>
  <c r="G9" i="1"/>
  <c r="G8" i="1"/>
  <c r="L8" i="1" s="1"/>
  <c r="G7" i="1"/>
  <c r="G6" i="1"/>
  <c r="G5" i="1"/>
  <c r="G4" i="1"/>
  <c r="G3" i="1"/>
  <c r="L3" i="1" s="1"/>
  <c r="G2" i="1"/>
  <c r="B13" i="1"/>
  <c r="B18" i="1"/>
  <c r="L18" i="1" s="1"/>
  <c r="B17" i="1"/>
  <c r="B23" i="1"/>
  <c r="B9" i="1"/>
  <c r="B20" i="1"/>
  <c r="B4" i="1"/>
  <c r="B21" i="1"/>
  <c r="B22" i="1"/>
  <c r="B14" i="1"/>
  <c r="B19" i="1"/>
  <c r="B11" i="1"/>
  <c r="B12" i="1"/>
  <c r="B28" i="1"/>
  <c r="B8" i="1"/>
  <c r="B16" i="1"/>
  <c r="B25" i="1"/>
  <c r="B2" i="1"/>
  <c r="B10" i="1"/>
  <c r="L10" i="1" s="1"/>
  <c r="B27" i="1"/>
  <c r="B29" i="1"/>
  <c r="B3" i="1"/>
  <c r="G34" i="1" s="1"/>
  <c r="H33" i="1" s="1"/>
  <c r="T33" i="1" s="1"/>
  <c r="B15" i="1"/>
  <c r="L15" i="1" s="1"/>
  <c r="B24" i="1"/>
  <c r="B6" i="1"/>
  <c r="B26" i="1"/>
  <c r="L26" i="1" s="1"/>
  <c r="B7" i="1"/>
  <c r="B5" i="1"/>
  <c r="I12" i="1" l="1"/>
  <c r="D29" i="1"/>
  <c r="I5" i="1"/>
  <c r="I14" i="1"/>
  <c r="G35" i="1"/>
  <c r="H34" i="1" s="1"/>
  <c r="T34" i="1" s="1"/>
  <c r="G36" i="1"/>
  <c r="I11" i="1"/>
  <c r="I17" i="1"/>
  <c r="I25" i="1"/>
  <c r="L25" i="1"/>
  <c r="L17" i="1"/>
  <c r="L9" i="1"/>
  <c r="I10" i="1"/>
  <c r="I18" i="1"/>
  <c r="I26" i="1"/>
  <c r="I4" i="1"/>
  <c r="I29" i="1"/>
  <c r="L29" i="1"/>
  <c r="L5" i="1"/>
  <c r="I20" i="1"/>
  <c r="D9" i="1"/>
  <c r="L20" i="1"/>
  <c r="L12" i="1"/>
  <c r="L4" i="1"/>
  <c r="L35" i="1" s="1"/>
  <c r="W35" i="1" s="1"/>
  <c r="I28" i="1"/>
  <c r="I13" i="1"/>
  <c r="I6" i="1"/>
  <c r="L7" i="2"/>
  <c r="L36" i="1"/>
  <c r="W36" i="1" s="1"/>
  <c r="I22" i="2"/>
  <c r="I15" i="2"/>
  <c r="I27" i="2"/>
  <c r="I16" i="2"/>
  <c r="I24" i="2"/>
  <c r="I25" i="2"/>
  <c r="I6" i="2"/>
  <c r="I23" i="2"/>
  <c r="I9" i="2"/>
  <c r="I3" i="2"/>
  <c r="I14" i="2"/>
  <c r="D10" i="2"/>
  <c r="D17" i="2"/>
  <c r="D4" i="2"/>
  <c r="D24" i="2"/>
  <c r="D18" i="2"/>
  <c r="B35" i="2"/>
  <c r="S35" i="2" s="1"/>
  <c r="D8" i="2"/>
  <c r="D25" i="2"/>
  <c r="D20" i="2"/>
  <c r="D12" i="2"/>
  <c r="D16" i="2"/>
  <c r="D9" i="2"/>
  <c r="D26" i="2"/>
  <c r="D13" i="2"/>
  <c r="D2" i="2"/>
  <c r="I8" i="2"/>
  <c r="D7" i="2"/>
  <c r="I13" i="2"/>
  <c r="D15" i="2"/>
  <c r="I21" i="2"/>
  <c r="D23" i="2"/>
  <c r="I29" i="2"/>
  <c r="B34" i="2"/>
  <c r="B36" i="2"/>
  <c r="I2" i="2"/>
  <c r="I10" i="2"/>
  <c r="I18" i="2"/>
  <c r="I26" i="2"/>
  <c r="D28" i="2"/>
  <c r="G34" i="2"/>
  <c r="H33" i="2" s="1"/>
  <c r="G36" i="2"/>
  <c r="D5" i="2"/>
  <c r="I11" i="2"/>
  <c r="I19" i="2"/>
  <c r="G35" i="2"/>
  <c r="I5" i="2"/>
  <c r="I4" i="2"/>
  <c r="D6" i="2"/>
  <c r="I12" i="2"/>
  <c r="D14" i="2"/>
  <c r="I20" i="2"/>
  <c r="D22" i="2"/>
  <c r="I28" i="2"/>
  <c r="D29" i="2"/>
  <c r="I17" i="2"/>
  <c r="D21" i="2"/>
  <c r="D3" i="2"/>
  <c r="D11" i="2"/>
  <c r="D19" i="2"/>
  <c r="D27" i="2"/>
  <c r="H36" i="1"/>
  <c r="I19" i="1"/>
  <c r="I9" i="1"/>
  <c r="I24" i="1"/>
  <c r="I16" i="1"/>
  <c r="I8" i="1"/>
  <c r="I23" i="1"/>
  <c r="I15" i="1"/>
  <c r="I7" i="1"/>
  <c r="I2" i="1"/>
  <c r="I22" i="1"/>
  <c r="I21" i="1"/>
  <c r="I27" i="1"/>
  <c r="I3" i="1"/>
  <c r="D26" i="1"/>
  <c r="D18" i="1"/>
  <c r="D6" i="1"/>
  <c r="D22" i="1"/>
  <c r="D13" i="1"/>
  <c r="D19" i="1"/>
  <c r="D17" i="1"/>
  <c r="D5" i="1"/>
  <c r="D10" i="1"/>
  <c r="B36" i="1"/>
  <c r="D25" i="1"/>
  <c r="D24" i="1"/>
  <c r="D16" i="1"/>
  <c r="D21" i="1"/>
  <c r="D8" i="1"/>
  <c r="B35" i="1"/>
  <c r="D28" i="1"/>
  <c r="D20" i="1"/>
  <c r="D23" i="1"/>
  <c r="D15" i="1"/>
  <c r="D7" i="1"/>
  <c r="D2" i="1"/>
  <c r="D14" i="1"/>
  <c r="D4" i="1"/>
  <c r="D27" i="1"/>
  <c r="D11" i="1"/>
  <c r="D3" i="1"/>
  <c r="B34" i="1"/>
  <c r="D12" i="1"/>
  <c r="L34" i="1" l="1"/>
  <c r="O34" i="1"/>
  <c r="C33" i="1"/>
  <c r="S34" i="1"/>
  <c r="H35" i="1"/>
  <c r="T35" i="1" s="1"/>
  <c r="O36" i="1"/>
  <c r="S36" i="1"/>
  <c r="C36" i="1"/>
  <c r="P36" i="1" s="1"/>
  <c r="C35" i="1"/>
  <c r="P35" i="1" s="1"/>
  <c r="T36" i="1"/>
  <c r="O35" i="1"/>
  <c r="S35" i="1"/>
  <c r="C34" i="1"/>
  <c r="P34" i="1" s="1"/>
  <c r="L37" i="1"/>
  <c r="W37" i="1" s="1"/>
  <c r="W34" i="1"/>
  <c r="O35" i="2"/>
  <c r="T33" i="2"/>
  <c r="C35" i="2"/>
  <c r="P35" i="2" s="1"/>
  <c r="O36" i="2"/>
  <c r="S36" i="2"/>
  <c r="C36" i="2"/>
  <c r="P36" i="2" s="1"/>
  <c r="L34" i="2"/>
  <c r="L36" i="2"/>
  <c r="W36" i="2" s="1"/>
  <c r="L35" i="2"/>
  <c r="W35" i="2" s="1"/>
  <c r="C33" i="2"/>
  <c r="S34" i="2"/>
  <c r="O34" i="2"/>
  <c r="H36" i="2"/>
  <c r="T36" i="2" s="1"/>
  <c r="H35" i="2"/>
  <c r="T35" i="2" s="1"/>
  <c r="H34" i="2"/>
  <c r="T34" i="2" s="1"/>
  <c r="C34" i="2"/>
  <c r="P34" i="2" s="1"/>
  <c r="C37" i="1" l="1"/>
  <c r="P37" i="1" s="1"/>
  <c r="P33" i="1"/>
  <c r="H37" i="1"/>
  <c r="T37" i="1" s="1"/>
  <c r="L37" i="2"/>
  <c r="W37" i="2" s="1"/>
  <c r="W34" i="2"/>
  <c r="P33" i="2"/>
  <c r="C37" i="2"/>
  <c r="P37" i="2" s="1"/>
  <c r="H37" i="2"/>
  <c r="T37" i="2" s="1"/>
</calcChain>
</file>

<file path=xl/sharedStrings.xml><?xml version="1.0" encoding="utf-8"?>
<sst xmlns="http://schemas.openxmlformats.org/spreadsheetml/2006/main" count="2468" uniqueCount="41">
  <si>
    <t>Q1</t>
  </si>
  <si>
    <t>Q2</t>
  </si>
  <si>
    <t>Q3</t>
  </si>
  <si>
    <t>Croatia</t>
  </si>
  <si>
    <t>Czech Rep.</t>
  </si>
  <si>
    <t>Slovenia</t>
  </si>
  <si>
    <t>Cyprus</t>
  </si>
  <si>
    <t>Romania</t>
  </si>
  <si>
    <t>Ireland</t>
  </si>
  <si>
    <t>Belgium</t>
  </si>
  <si>
    <t>UK</t>
  </si>
  <si>
    <t>Spain</t>
  </si>
  <si>
    <t>Finland</t>
  </si>
  <si>
    <t>Austria</t>
  </si>
  <si>
    <t>Slovakia</t>
  </si>
  <si>
    <t>Italy</t>
  </si>
  <si>
    <t>Denmark</t>
  </si>
  <si>
    <t>Sweden</t>
  </si>
  <si>
    <t>Germany</t>
  </si>
  <si>
    <t>France</t>
  </si>
  <si>
    <t>Luxembourg</t>
  </si>
  <si>
    <t>Hungary</t>
  </si>
  <si>
    <t>Poland</t>
  </si>
  <si>
    <t>Netherlands</t>
  </si>
  <si>
    <t>Bulgaria</t>
  </si>
  <si>
    <t>Malta</t>
  </si>
  <si>
    <t>Estonia</t>
  </si>
  <si>
    <t>Portugal</t>
  </si>
  <si>
    <t>Latvia</t>
  </si>
  <si>
    <t>Lithuania</t>
  </si>
  <si>
    <t>Greece</t>
  </si>
  <si>
    <t>#</t>
  </si>
  <si>
    <t>Round</t>
  </si>
  <si>
    <t>Trend</t>
  </si>
  <si>
    <t>Q4</t>
  </si>
  <si>
    <t>Gains</t>
  </si>
  <si>
    <t>No change</t>
  </si>
  <si>
    <t>Losses</t>
  </si>
  <si>
    <t>ALABA</t>
  </si>
  <si>
    <t>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</si>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</sst>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_ ;[Red]\-0.0\ "/>
  </numFmts>
  <fonts count="1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 applyFill="1" applyBorder="1"/>
    <xf numFmtId="1" fontId="1" fillId="0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4" fillId="0" borderId="0" xfId="0" applyFont="1"/>
    <xf numFmtId="164" fontId="3" fillId="0" borderId="0" xfId="0" applyNumberFormat="1" applyFont="1" applyFill="1" applyBorder="1"/>
    <xf numFmtId="0" fontId="2" fillId="2" borderId="0" xfId="0" applyFont="1" applyFill="1" applyBorder="1"/>
    <xf numFmtId="2" fontId="4" fillId="0" borderId="0" xfId="0" applyNumberFormat="1" applyFont="1" applyBorder="1"/>
    <xf numFmtId="0" fontId="0" fillId="0" borderId="0" xfId="0"/>
    <xf numFmtId="166" fontId="3" fillId="0" borderId="0" xfId="0" applyNumberFormat="1" applyFont="1" applyFill="1" applyBorder="1"/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3" fillId="0" borderId="1" xfId="0" applyFont="1" applyFill="1" applyBorder="1"/>
    <xf numFmtId="0" fontId="2" fillId="3" borderId="0" xfId="0" applyFont="1" applyFill="1" applyBorder="1" applyAlignment="1">
      <alignment horizontal="left"/>
    </xf>
    <xf numFmtId="166" fontId="3" fillId="0" borderId="1" xfId="0" applyNumberFormat="1" applyFont="1" applyFill="1" applyBorder="1"/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1" xfId="0" applyFont="1" applyFill="1" applyBorder="1"/>
    <xf numFmtId="0" fontId="6" fillId="0" borderId="0" xfId="0" applyFont="1" applyFill="1" applyBorder="1" applyAlignment="1">
      <alignment horizontal="left"/>
    </xf>
    <xf numFmtId="1" fontId="5" fillId="0" borderId="0" xfId="0" applyNumberFormat="1" applyFont="1" applyFill="1" applyBorder="1"/>
    <xf numFmtId="165" fontId="5" fillId="0" borderId="0" xfId="0" applyNumberFormat="1" applyFont="1" applyFill="1" applyBorder="1" applyAlignment="1">
      <alignment horizontal="left"/>
    </xf>
    <xf numFmtId="1" fontId="5" fillId="0" borderId="1" xfId="0" applyNumberFormat="1" applyFont="1" applyFill="1" applyBorder="1"/>
    <xf numFmtId="165" fontId="5" fillId="0" borderId="1" xfId="0" applyNumberFormat="1" applyFont="1" applyFill="1" applyBorder="1" applyAlignment="1">
      <alignment horizontal="left"/>
    </xf>
    <xf numFmtId="2" fontId="4" fillId="4" borderId="0" xfId="0" applyNumberFormat="1" applyFont="1" applyFill="1" applyBorder="1"/>
    <xf numFmtId="164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/>
    <xf numFmtId="166" fontId="3" fillId="4" borderId="0" xfId="0" applyNumberFormat="1" applyFont="1" applyFill="1" applyBorder="1"/>
    <xf numFmtId="1" fontId="7" fillId="0" borderId="1" xfId="0" applyNumberFormat="1" applyFont="1" applyFill="1" applyBorder="1"/>
    <xf numFmtId="0" fontId="7" fillId="0" borderId="1" xfId="0" applyFont="1" applyFill="1" applyBorder="1" applyAlignment="1">
      <alignment horizontal="left"/>
    </xf>
    <xf numFmtId="1" fontId="8" fillId="0" borderId="0" xfId="0" applyNumberFormat="1" applyFont="1" applyFill="1" applyBorder="1"/>
    <xf numFmtId="0" fontId="8" fillId="0" borderId="0" xfId="0" applyFont="1" applyFill="1" applyBorder="1" applyAlignment="1">
      <alignment horizontal="left"/>
    </xf>
    <xf numFmtId="1" fontId="3" fillId="5" borderId="0" xfId="0" applyNumberFormat="1" applyFont="1" applyFill="1" applyBorder="1" applyAlignment="1">
      <alignment horizontal="center"/>
    </xf>
    <xf numFmtId="2" fontId="4" fillId="0" borderId="2" xfId="0" applyNumberFormat="1" applyFont="1" applyBorder="1"/>
    <xf numFmtId="164" fontId="3" fillId="0" borderId="1" xfId="0" applyNumberFormat="1" applyFont="1" applyFill="1" applyBorder="1"/>
    <xf numFmtId="2" fontId="4" fillId="0" borderId="0" xfId="0" applyNumberFormat="1" applyFont="1" applyFill="1" applyBorder="1"/>
    <xf numFmtId="0" fontId="0" fillId="0" borderId="0" xfId="0"/>
    <xf numFmtId="0" fontId="4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3" fillId="0" borderId="3" xfId="0" applyNumberFormat="1" applyFont="1" applyFill="1" applyBorder="1"/>
    <xf numFmtId="0" fontId="3" fillId="0" borderId="3" xfId="0" applyFont="1" applyFill="1" applyBorder="1"/>
    <xf numFmtId="0" fontId="0" fillId="0" borderId="0" xfId="0"/>
    <xf numFmtId="0" fontId="0" fillId="0" borderId="0" xfId="0"/>
    <xf numFmtId="0" fontId="0" fillId="0" borderId="0" xfId="0"/>
    <xf numFmtId="1" fontId="3" fillId="0" borderId="0" xfId="0" applyNumberFormat="1" applyFont="1" applyFill="1" applyBorder="1"/>
    <xf numFmtId="1" fontId="3" fillId="0" borderId="1" xfId="0" applyNumberFormat="1" applyFont="1" applyFill="1" applyBorder="1"/>
    <xf numFmtId="0" fontId="9" fillId="0" borderId="0" xfId="0" applyFont="1" applyFill="1" applyBorder="1"/>
    <xf numFmtId="1" fontId="9" fillId="0" borderId="0" xfId="0" applyNumberFormat="1" applyFont="1" applyFill="1" applyBorder="1"/>
    <xf numFmtId="0" fontId="10" fillId="0" borderId="0" xfId="0" applyFont="1" applyFill="1" applyBorder="1"/>
    <xf numFmtId="1" fontId="10" fillId="0" borderId="0" xfId="0" applyNumberFormat="1" applyFont="1" applyFill="1" applyBorder="1"/>
    <xf numFmtId="0" fontId="10" fillId="0" borderId="1" xfId="0" applyFont="1" applyFill="1" applyBorder="1"/>
    <xf numFmtId="1" fontId="10" fillId="0" borderId="1" xfId="0" applyNumberFormat="1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/>
    <xf numFmtId="1" fontId="5" fillId="6" borderId="0" xfId="0" applyNumberFormat="1" applyFont="1" applyFill="1" applyBorder="1" applyAlignment="1">
      <alignment horizontal="center"/>
    </xf>
    <xf numFmtId="0" fontId="5" fillId="6" borderId="0" xfId="0" applyFont="1" applyFill="1" applyBorder="1" applyAlignment="1">
      <alignment horizontal="left"/>
    </xf>
    <xf numFmtId="165" fontId="5" fillId="6" borderId="0" xfId="0" applyNumberFormat="1" applyFont="1" applyFill="1" applyBorder="1" applyAlignment="1">
      <alignment horizontal="center"/>
    </xf>
    <xf numFmtId="1" fontId="5" fillId="6" borderId="0" xfId="0" applyNumberFormat="1" applyFont="1" applyFill="1" applyBorder="1" applyAlignment="1">
      <alignment horizontal="left"/>
    </xf>
    <xf numFmtId="165" fontId="5" fillId="6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left"/>
    </xf>
    <xf numFmtId="0" fontId="5" fillId="6" borderId="0" xfId="0" applyFont="1" applyFill="1" applyBorder="1"/>
    <xf numFmtId="0" fontId="8" fillId="6" borderId="0" xfId="0" applyFont="1" applyFill="1" applyBorder="1" applyAlignment="1">
      <alignment horizontal="left"/>
    </xf>
    <xf numFmtId="0" fontId="5" fillId="6" borderId="1" xfId="0" applyFont="1" applyFill="1" applyBorder="1"/>
    <xf numFmtId="0" fontId="7" fillId="6" borderId="1" xfId="0" applyFont="1" applyFill="1" applyBorder="1" applyAlignment="1">
      <alignment horizontal="left"/>
    </xf>
    <xf numFmtId="0" fontId="3" fillId="0" borderId="0" xfId="0" applyFont="1" applyFill="1" applyBorder="1"/>
    <xf numFmtId="164" fontId="3" fillId="0" borderId="0" xfId="0" applyNumberFormat="1" applyFont="1" applyFill="1" applyBorder="1"/>
    <xf numFmtId="2" fontId="4" fillId="0" borderId="0" xfId="0" applyNumberFormat="1" applyFont="1" applyBorder="1"/>
    <xf numFmtId="166" fontId="3" fillId="0" borderId="0" xfId="0" applyNumberFormat="1" applyFont="1" applyFill="1" applyBorder="1"/>
    <xf numFmtId="0" fontId="3" fillId="0" borderId="1" xfId="0" applyFont="1" applyFill="1" applyBorder="1"/>
    <xf numFmtId="166" fontId="3" fillId="0" borderId="1" xfId="0" applyNumberFormat="1" applyFont="1" applyFill="1" applyBorder="1"/>
    <xf numFmtId="164" fontId="3" fillId="0" borderId="1" xfId="0" applyNumberFormat="1" applyFont="1" applyFill="1" applyBorder="1"/>
    <xf numFmtId="1" fontId="5" fillId="6" borderId="1" xfId="0" applyNumberFormat="1" applyFont="1" applyFill="1" applyBorder="1" applyAlignment="1">
      <alignment horizontal="center"/>
    </xf>
    <xf numFmtId="0" fontId="3" fillId="6" borderId="0" xfId="0" applyFont="1" applyFill="1" applyBorder="1"/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66" fontId="4" fillId="0" borderId="0" xfId="0" applyNumberFormat="1" applyFont="1" applyFill="1" applyBorder="1"/>
    <xf numFmtId="164" fontId="4" fillId="0" borderId="0" xfId="0" applyNumberFormat="1" applyFont="1" applyFill="1" applyBorder="1"/>
    <xf numFmtId="1" fontId="4" fillId="0" borderId="0" xfId="0" applyNumberFormat="1" applyFont="1" applyFill="1" applyBorder="1"/>
    <xf numFmtId="164" fontId="4" fillId="0" borderId="1" xfId="0" applyNumberFormat="1" applyFont="1" applyFill="1" applyBorder="1"/>
    <xf numFmtId="0" fontId="4" fillId="0" borderId="1" xfId="0" applyFont="1" applyFill="1" applyBorder="1"/>
    <xf numFmtId="164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/>
    <xf numFmtId="1" fontId="4" fillId="0" borderId="1" xfId="0" applyNumberFormat="1" applyFont="1" applyFill="1" applyBorder="1"/>
    <xf numFmtId="2" fontId="9" fillId="0" borderId="0" xfId="0" applyNumberFormat="1" applyFont="1" applyFill="1" applyBorder="1"/>
    <xf numFmtId="1" fontId="11" fillId="5" borderId="0" xfId="0" applyNumberFormat="1" applyFont="1" applyFill="1" applyBorder="1" applyAlignment="1">
      <alignment horizontal="center"/>
    </xf>
    <xf numFmtId="1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right"/>
    </xf>
    <xf numFmtId="0" fontId="11" fillId="0" borderId="0" xfId="0" applyFont="1" applyFill="1" applyBorder="1"/>
    <xf numFmtId="0" fontId="12" fillId="2" borderId="0" xfId="0" applyFont="1" applyFill="1" applyBorder="1"/>
    <xf numFmtId="0" fontId="12" fillId="3" borderId="0" xfId="0" applyFont="1" applyFill="1" applyBorder="1" applyAlignment="1">
      <alignment horizontal="right"/>
    </xf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Border="1"/>
    <xf numFmtId="2" fontId="13" fillId="0" borderId="0" xfId="0" applyNumberFormat="1" applyFont="1" applyBorder="1"/>
    <xf numFmtId="164" fontId="11" fillId="0" borderId="0" xfId="0" applyNumberFormat="1" applyFont="1" applyFill="1" applyBorder="1" applyAlignment="1">
      <alignment horizontal="center"/>
    </xf>
    <xf numFmtId="166" fontId="11" fillId="0" borderId="0" xfId="0" applyNumberFormat="1" applyFont="1" applyFill="1" applyBorder="1"/>
    <xf numFmtId="164" fontId="11" fillId="0" borderId="0" xfId="0" applyNumberFormat="1" applyFont="1" applyFill="1" applyBorder="1"/>
    <xf numFmtId="1" fontId="11" fillId="0" borderId="0" xfId="0" applyNumberFormat="1" applyFont="1" applyFill="1" applyBorder="1"/>
    <xf numFmtId="164" fontId="11" fillId="0" borderId="1" xfId="0" applyNumberFormat="1" applyFont="1" applyFill="1" applyBorder="1"/>
    <xf numFmtId="0" fontId="11" fillId="0" borderId="1" xfId="0" applyFont="1" applyFill="1" applyBorder="1"/>
    <xf numFmtId="166" fontId="11" fillId="0" borderId="1" xfId="0" applyNumberFormat="1" applyFont="1" applyFill="1" applyBorder="1"/>
    <xf numFmtId="1" fontId="11" fillId="0" borderId="1" xfId="0" applyNumberFormat="1" applyFont="1" applyFill="1" applyBorder="1"/>
    <xf numFmtId="0" fontId="14" fillId="0" borderId="0" xfId="0" applyFont="1" applyFill="1" applyBorder="1"/>
    <xf numFmtId="1" fontId="14" fillId="0" borderId="0" xfId="0" applyNumberFormat="1" applyFont="1" applyFill="1" applyBorder="1"/>
    <xf numFmtId="0" fontId="14" fillId="0" borderId="1" xfId="0" applyFont="1" applyFill="1" applyBorder="1"/>
    <xf numFmtId="1" fontId="14" fillId="0" borderId="1" xfId="0" applyNumberFormat="1" applyFont="1" applyFill="1" applyBorder="1"/>
    <xf numFmtId="0" fontId="15" fillId="0" borderId="0" xfId="0" applyFont="1" applyFill="1" applyBorder="1"/>
    <xf numFmtId="1" fontId="15" fillId="0" borderId="0" xfId="0" applyNumberFormat="1" applyFont="1" applyFill="1" applyBorder="1"/>
    <xf numFmtId="2" fontId="13" fillId="4" borderId="0" xfId="0" applyNumberFormat="1" applyFont="1" applyFill="1" applyBorder="1"/>
    <xf numFmtId="164" fontId="11" fillId="4" borderId="0" xfId="0" applyNumberFormat="1" applyFont="1" applyFill="1" applyBorder="1" applyAlignment="1">
      <alignment horizontal="center"/>
    </xf>
    <xf numFmtId="0" fontId="11" fillId="4" borderId="0" xfId="0" applyFont="1" applyFill="1" applyBorder="1"/>
    <xf numFmtId="166" fontId="11" fillId="4" borderId="0" xfId="0" applyNumberFormat="1" applyFont="1" applyFill="1" applyBorder="1"/>
    <xf numFmtId="1" fontId="11" fillId="0" borderId="0" xfId="0" applyNumberFormat="1" applyFont="1" applyFill="1" applyBorder="1" applyAlignment="1">
      <alignment horizontal="center"/>
    </xf>
    <xf numFmtId="0" fontId="13" fillId="0" borderId="0" xfId="0" applyFont="1"/>
    <xf numFmtId="1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1" fontId="16" fillId="0" borderId="0" xfId="0" applyNumberFormat="1" applyFont="1" applyFill="1" applyBorder="1"/>
    <xf numFmtId="165" fontId="16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left"/>
    </xf>
    <xf numFmtId="0" fontId="16" fillId="0" borderId="0" xfId="0" applyFont="1" applyFill="1" applyBorder="1"/>
    <xf numFmtId="165" fontId="16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" fontId="17" fillId="0" borderId="0" xfId="0" applyNumberFormat="1" applyFont="1" applyFill="1" applyBorder="1"/>
    <xf numFmtId="1" fontId="16" fillId="0" borderId="1" xfId="0" applyNumberFormat="1" applyFont="1" applyFill="1" applyBorder="1" applyAlignment="1">
      <alignment horizontal="center"/>
    </xf>
    <xf numFmtId="165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0" fontId="16" fillId="0" borderId="1" xfId="0" applyFont="1" applyFill="1" applyBorder="1"/>
    <xf numFmtId="0" fontId="18" fillId="0" borderId="1" xfId="0" applyFont="1" applyFill="1" applyBorder="1" applyAlignment="1">
      <alignment horizontal="left"/>
    </xf>
    <xf numFmtId="1" fontId="16" fillId="0" borderId="1" xfId="0" applyNumberFormat="1" applyFont="1" applyFill="1" applyBorder="1"/>
    <xf numFmtId="165" fontId="16" fillId="0" borderId="1" xfId="0" applyNumberFormat="1" applyFont="1" applyFill="1" applyBorder="1" applyAlignment="1">
      <alignment horizontal="left"/>
    </xf>
    <xf numFmtId="1" fontId="18" fillId="0" borderId="1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39"/>
  <sheetViews>
    <sheetView tabSelected="1" zoomScaleNormal="100" workbookViewId="0"/>
  </sheetViews>
  <sheetFormatPr baseColWidth="10" defaultRowHeight="15" x14ac:dyDescent="0.25"/>
  <cols>
    <col min="1" max="1" width="6.7109375" style="2" customWidth="1"/>
    <col min="2" max="2" width="7.140625" style="2" bestFit="1" customWidth="1"/>
    <col min="3" max="3" width="10.5703125" style="1" bestFit="1" customWidth="1"/>
    <col min="4" max="4" width="4.7109375" style="52" customWidth="1"/>
    <col min="5" max="5" width="6.85546875" style="1" customWidth="1"/>
    <col min="6" max="6" width="6.7109375" style="2" customWidth="1"/>
    <col min="7" max="7" width="7.140625" style="2" bestFit="1" customWidth="1"/>
    <col min="8" max="8" width="10.5703125" style="1" bestFit="1" customWidth="1"/>
    <col min="9" max="9" width="4.7109375" style="52" customWidth="1"/>
    <col min="10" max="10" width="6.85546875" style="1" customWidth="1"/>
    <col min="11" max="11" width="10.5703125" style="1" bestFit="1" customWidth="1"/>
    <col min="12" max="12" width="5.42578125" style="1" bestFit="1" customWidth="1"/>
    <col min="13" max="13" width="8.5703125" style="1" customWidth="1"/>
    <col min="14" max="14" width="6.85546875" style="1" customWidth="1"/>
    <col min="15" max="15" width="10.5703125" style="1" bestFit="1" customWidth="1"/>
    <col min="16" max="16" width="3" style="1" bestFit="1" customWidth="1"/>
    <col min="17" max="17" width="7" style="1" customWidth="1"/>
    <col min="18" max="18" width="6" style="1" bestFit="1" customWidth="1"/>
    <col min="19" max="19" width="10.5703125" style="1" bestFit="1" customWidth="1"/>
    <col min="20" max="20" width="3" style="1" bestFit="1" customWidth="1"/>
    <col min="21" max="21" width="6.7109375" style="1" customWidth="1"/>
    <col min="22" max="22" width="10.5703125" style="1" bestFit="1" customWidth="1"/>
    <col min="23" max="23" width="5.42578125" style="1" bestFit="1" customWidth="1"/>
    <col min="24" max="25" width="5" style="1" hidden="1" customWidth="1"/>
    <col min="26" max="26" width="3" style="1" bestFit="1" customWidth="1"/>
    <col min="27" max="16384" width="11.42578125" style="1"/>
  </cols>
  <sheetData>
    <row r="1" spans="1:26" s="6" customFormat="1" ht="12.75" x14ac:dyDescent="0.2">
      <c r="A1" s="45" t="s">
        <v>38</v>
      </c>
      <c r="B1" s="3" t="s">
        <v>32</v>
      </c>
      <c r="C1" s="4">
        <v>2007</v>
      </c>
      <c r="D1" s="5" t="s">
        <v>31</v>
      </c>
      <c r="F1" s="45" t="s">
        <v>38</v>
      </c>
      <c r="G1" s="3" t="s">
        <v>32</v>
      </c>
      <c r="H1" s="4">
        <v>2014</v>
      </c>
      <c r="I1" s="5" t="s">
        <v>31</v>
      </c>
      <c r="K1" s="11"/>
      <c r="L1" s="5" t="s">
        <v>33</v>
      </c>
      <c r="N1" s="15" t="s">
        <v>32</v>
      </c>
      <c r="O1" s="19">
        <v>2007</v>
      </c>
      <c r="P1" s="17" t="s">
        <v>31</v>
      </c>
      <c r="R1" s="16" t="s">
        <v>32</v>
      </c>
      <c r="S1" s="19">
        <v>2014</v>
      </c>
      <c r="T1" s="17" t="s">
        <v>31</v>
      </c>
      <c r="V1" s="16"/>
      <c r="W1" s="16" t="s">
        <v>33</v>
      </c>
    </row>
    <row r="2" spans="1:26" s="6" customFormat="1" ht="12.75" x14ac:dyDescent="0.2">
      <c r="A2" s="12">
        <v>5.9544588188337455</v>
      </c>
      <c r="B2" s="7">
        <f t="shared" ref="B2:B29" si="0">ROUND(A2,1)</f>
        <v>6</v>
      </c>
      <c r="C2" s="6" t="s">
        <v>13</v>
      </c>
      <c r="D2" s="6">
        <f>_xlfn.RANK.EQ(B2,$B$2:$B$29)</f>
        <v>13</v>
      </c>
      <c r="F2" s="12">
        <v>6.6199863778320207</v>
      </c>
      <c r="G2" s="7">
        <f t="shared" ref="G2:G29" si="1">ROUND(F2,1)</f>
        <v>6.6</v>
      </c>
      <c r="H2" s="6" t="s">
        <v>13</v>
      </c>
      <c r="I2" s="6">
        <f>_xlfn.RANK.EQ(G2,$G$2:$G$29)</f>
        <v>8</v>
      </c>
      <c r="K2" s="6" t="s">
        <v>13</v>
      </c>
      <c r="L2" s="14">
        <f>ROUND(G2-B2,1)</f>
        <v>0.6</v>
      </c>
      <c r="N2" s="10">
        <v>8.4</v>
      </c>
      <c r="O2" s="6" t="s">
        <v>20</v>
      </c>
      <c r="P2" s="6">
        <v>1</v>
      </c>
      <c r="R2" s="10">
        <v>8.9</v>
      </c>
      <c r="S2" s="6" t="s">
        <v>20</v>
      </c>
      <c r="T2" s="6">
        <v>1</v>
      </c>
      <c r="V2" s="6" t="s">
        <v>4</v>
      </c>
      <c r="W2" s="14">
        <v>0.8</v>
      </c>
      <c r="X2" s="6">
        <f>ABS(W2*2810)</f>
        <v>2248</v>
      </c>
      <c r="Y2" s="60">
        <f>SUM((X2*4)/3.141)</f>
        <v>2862.7825533269661</v>
      </c>
      <c r="Z2" s="60">
        <f>SQRT(Y2)</f>
        <v>53.504976902405687</v>
      </c>
    </row>
    <row r="3" spans="1:26" s="6" customFormat="1" ht="12.75" x14ac:dyDescent="0.2">
      <c r="A3" s="12">
        <v>7.4326964061983745</v>
      </c>
      <c r="B3" s="7">
        <f t="shared" si="0"/>
        <v>7.4</v>
      </c>
      <c r="C3" s="6" t="s">
        <v>9</v>
      </c>
      <c r="D3" s="6">
        <f t="shared" ref="D3:D29" si="2">_xlfn.RANK.EQ(B3,$B$2:$B$29)</f>
        <v>2</v>
      </c>
      <c r="F3" s="12">
        <v>7.8651690528517193</v>
      </c>
      <c r="G3" s="7">
        <f t="shared" si="1"/>
        <v>7.9</v>
      </c>
      <c r="H3" s="6" t="s">
        <v>9</v>
      </c>
      <c r="I3" s="6">
        <f t="shared" ref="I3:I29" si="3">_xlfn.RANK.EQ(G3,$G$2:$G$29)</f>
        <v>2</v>
      </c>
      <c r="K3" s="6" t="s">
        <v>9</v>
      </c>
      <c r="L3" s="14">
        <f t="shared" ref="L3:L29" si="4">ROUND(G3-B3,1)</f>
        <v>0.5</v>
      </c>
      <c r="N3" s="10">
        <v>7.4</v>
      </c>
      <c r="O3" s="6" t="s">
        <v>9</v>
      </c>
      <c r="P3" s="6">
        <v>2</v>
      </c>
      <c r="R3" s="10">
        <v>7.9</v>
      </c>
      <c r="S3" s="6" t="s">
        <v>9</v>
      </c>
      <c r="T3" s="6">
        <v>2</v>
      </c>
      <c r="V3" s="6" t="s">
        <v>26</v>
      </c>
      <c r="W3" s="14"/>
      <c r="X3" s="6">
        <f t="shared" ref="X3:X29" si="5">ABS(W3*2810)</f>
        <v>0</v>
      </c>
      <c r="Y3" s="60">
        <f t="shared" ref="Y3:Y29" si="6">SUM((X3*4)/3.141)</f>
        <v>0</v>
      </c>
      <c r="Z3" s="60">
        <f t="shared" ref="Z3:Z29" si="7">SQRT(Y3)</f>
        <v>0</v>
      </c>
    </row>
    <row r="4" spans="1:26" s="6" customFormat="1" ht="12.75" x14ac:dyDescent="0.2">
      <c r="A4" s="12">
        <v>5.2867332036659116</v>
      </c>
      <c r="B4" s="7">
        <f t="shared" si="0"/>
        <v>5.3</v>
      </c>
      <c r="C4" s="6" t="s">
        <v>24</v>
      </c>
      <c r="D4" s="6">
        <f t="shared" si="2"/>
        <v>20</v>
      </c>
      <c r="F4" s="12">
        <v>5.4347154411553511</v>
      </c>
      <c r="G4" s="7">
        <f t="shared" si="1"/>
        <v>5.4</v>
      </c>
      <c r="H4" s="6" t="s">
        <v>24</v>
      </c>
      <c r="I4" s="6">
        <f t="shared" si="3"/>
        <v>21</v>
      </c>
      <c r="K4" s="6" t="s">
        <v>24</v>
      </c>
      <c r="L4" s="14">
        <f t="shared" si="4"/>
        <v>0.1</v>
      </c>
      <c r="N4" s="10">
        <v>7.3</v>
      </c>
      <c r="O4" s="6" t="s">
        <v>8</v>
      </c>
      <c r="P4" s="6">
        <v>3</v>
      </c>
      <c r="R4" s="10">
        <v>7.5</v>
      </c>
      <c r="S4" s="6" t="s">
        <v>25</v>
      </c>
      <c r="T4" s="6">
        <v>3</v>
      </c>
      <c r="V4" s="6" t="s">
        <v>29</v>
      </c>
      <c r="W4" s="14"/>
      <c r="X4" s="6">
        <f t="shared" si="5"/>
        <v>0</v>
      </c>
      <c r="Y4" s="60">
        <f t="shared" si="6"/>
        <v>0</v>
      </c>
      <c r="Z4" s="60">
        <f t="shared" si="7"/>
        <v>0</v>
      </c>
    </row>
    <row r="5" spans="1:26" s="6" customFormat="1" ht="12.75" x14ac:dyDescent="0.2">
      <c r="A5" s="12">
        <v>5.3071976377975822</v>
      </c>
      <c r="B5" s="7">
        <f t="shared" si="0"/>
        <v>5.3</v>
      </c>
      <c r="C5" s="6" t="s">
        <v>3</v>
      </c>
      <c r="D5" s="6">
        <f t="shared" si="2"/>
        <v>20</v>
      </c>
      <c r="F5" s="12">
        <v>5.8869494890982228</v>
      </c>
      <c r="G5" s="7">
        <f t="shared" si="1"/>
        <v>5.9</v>
      </c>
      <c r="H5" s="6" t="s">
        <v>3</v>
      </c>
      <c r="I5" s="6">
        <f t="shared" si="3"/>
        <v>17</v>
      </c>
      <c r="K5" s="6" t="s">
        <v>3</v>
      </c>
      <c r="L5" s="14">
        <f t="shared" si="4"/>
        <v>0.6</v>
      </c>
      <c r="N5" s="10">
        <v>6.8</v>
      </c>
      <c r="O5" s="6" t="s">
        <v>6</v>
      </c>
      <c r="P5" s="6">
        <v>4</v>
      </c>
      <c r="R5" s="10">
        <v>7.4</v>
      </c>
      <c r="S5" s="6" t="s">
        <v>8</v>
      </c>
      <c r="T5" s="6">
        <v>4</v>
      </c>
      <c r="V5" s="6" t="s">
        <v>28</v>
      </c>
      <c r="W5" s="14">
        <v>0.7</v>
      </c>
      <c r="X5" s="6">
        <f t="shared" si="5"/>
        <v>1966.9999999999998</v>
      </c>
      <c r="Y5" s="60">
        <f t="shared" si="6"/>
        <v>2504.9347341610951</v>
      </c>
      <c r="Z5" s="60">
        <f t="shared" si="7"/>
        <v>50.049323014013837</v>
      </c>
    </row>
    <row r="6" spans="1:26" s="6" customFormat="1" ht="12.75" x14ac:dyDescent="0.2">
      <c r="A6" s="12">
        <v>6.7797206016787586</v>
      </c>
      <c r="B6" s="7">
        <f t="shared" si="0"/>
        <v>6.8</v>
      </c>
      <c r="C6" s="6" t="s">
        <v>6</v>
      </c>
      <c r="D6" s="6">
        <f t="shared" si="2"/>
        <v>4</v>
      </c>
      <c r="F6" s="12">
        <v>6.328471078209696</v>
      </c>
      <c r="G6" s="7">
        <f t="shared" si="1"/>
        <v>6.3</v>
      </c>
      <c r="H6" s="6" t="s">
        <v>6</v>
      </c>
      <c r="I6" s="6">
        <f t="shared" si="3"/>
        <v>13</v>
      </c>
      <c r="K6" s="6" t="s">
        <v>6</v>
      </c>
      <c r="L6" s="14">
        <f t="shared" si="4"/>
        <v>-0.5</v>
      </c>
      <c r="N6" s="10"/>
      <c r="O6" s="6" t="s">
        <v>25</v>
      </c>
      <c r="R6" s="10">
        <v>7.2</v>
      </c>
      <c r="S6" s="6" t="s">
        <v>18</v>
      </c>
      <c r="T6" s="6">
        <v>5</v>
      </c>
      <c r="V6" s="6" t="s">
        <v>25</v>
      </c>
      <c r="W6" s="14"/>
      <c r="X6" s="6">
        <f t="shared" si="5"/>
        <v>0</v>
      </c>
      <c r="Y6" s="60">
        <f t="shared" si="6"/>
        <v>0</v>
      </c>
      <c r="Z6" s="60">
        <f t="shared" si="7"/>
        <v>0</v>
      </c>
    </row>
    <row r="7" spans="1:26" s="6" customFormat="1" ht="12.75" x14ac:dyDescent="0.2">
      <c r="A7" s="12">
        <v>4.1790615045332027</v>
      </c>
      <c r="B7" s="7">
        <f t="shared" si="0"/>
        <v>4.2</v>
      </c>
      <c r="C7" s="6" t="s">
        <v>4</v>
      </c>
      <c r="D7" s="6">
        <f t="shared" si="2"/>
        <v>28</v>
      </c>
      <c r="F7" s="12">
        <v>4.9980672313466563</v>
      </c>
      <c r="G7" s="7">
        <f t="shared" si="1"/>
        <v>5</v>
      </c>
      <c r="H7" s="6" t="s">
        <v>4</v>
      </c>
      <c r="I7" s="6">
        <f t="shared" si="3"/>
        <v>26</v>
      </c>
      <c r="K7" s="6" t="s">
        <v>4</v>
      </c>
      <c r="L7" s="14">
        <f t="shared" si="4"/>
        <v>0.8</v>
      </c>
      <c r="N7" s="47">
        <v>6.7</v>
      </c>
      <c r="O7" s="18" t="s">
        <v>18</v>
      </c>
      <c r="P7" s="18">
        <v>6</v>
      </c>
      <c r="R7" s="10">
        <v>6.9</v>
      </c>
      <c r="S7" s="6" t="s">
        <v>26</v>
      </c>
      <c r="T7" s="6">
        <v>6</v>
      </c>
      <c r="V7" s="6" t="s">
        <v>7</v>
      </c>
      <c r="W7" s="14"/>
      <c r="X7" s="6">
        <f t="shared" si="5"/>
        <v>0</v>
      </c>
      <c r="Y7" s="60">
        <f t="shared" si="6"/>
        <v>0</v>
      </c>
      <c r="Z7" s="60">
        <f t="shared" si="7"/>
        <v>0</v>
      </c>
    </row>
    <row r="8" spans="1:26" s="6" customFormat="1" ht="12.75" x14ac:dyDescent="0.2">
      <c r="A8" s="12">
        <v>6.0631660800511753</v>
      </c>
      <c r="B8" s="7">
        <f t="shared" si="0"/>
        <v>6.1</v>
      </c>
      <c r="C8" s="6" t="s">
        <v>16</v>
      </c>
      <c r="D8" s="6">
        <f t="shared" si="2"/>
        <v>10</v>
      </c>
      <c r="F8" s="12">
        <v>6.3366604417957273</v>
      </c>
      <c r="G8" s="7">
        <f t="shared" si="1"/>
        <v>6.3</v>
      </c>
      <c r="H8" s="6" t="s">
        <v>16</v>
      </c>
      <c r="I8" s="6">
        <f t="shared" si="3"/>
        <v>13</v>
      </c>
      <c r="K8" s="6" t="s">
        <v>16</v>
      </c>
      <c r="L8" s="14">
        <f t="shared" si="4"/>
        <v>0.2</v>
      </c>
      <c r="N8" s="10">
        <v>6.5</v>
      </c>
      <c r="O8" s="6" t="s">
        <v>23</v>
      </c>
      <c r="P8" s="6">
        <v>7</v>
      </c>
      <c r="R8" s="10">
        <v>6.8</v>
      </c>
      <c r="S8" s="6" t="s">
        <v>23</v>
      </c>
      <c r="T8" s="6">
        <v>7</v>
      </c>
      <c r="V8" s="6" t="s">
        <v>17</v>
      </c>
      <c r="W8" s="14"/>
      <c r="X8" s="6">
        <f t="shared" si="5"/>
        <v>0</v>
      </c>
      <c r="Y8" s="60">
        <f t="shared" si="6"/>
        <v>0</v>
      </c>
      <c r="Z8" s="60">
        <f t="shared" si="7"/>
        <v>0</v>
      </c>
    </row>
    <row r="9" spans="1:26" s="6" customFormat="1" ht="12.75" x14ac:dyDescent="0.2">
      <c r="A9" s="12">
        <v>6.079101323205097</v>
      </c>
      <c r="B9" s="7">
        <f t="shared" si="0"/>
        <v>6.1</v>
      </c>
      <c r="C9" s="6" t="s">
        <v>26</v>
      </c>
      <c r="D9" s="6">
        <f t="shared" si="2"/>
        <v>10</v>
      </c>
      <c r="F9" s="12">
        <v>6.869157711576011</v>
      </c>
      <c r="G9" s="7">
        <f t="shared" si="1"/>
        <v>6.9</v>
      </c>
      <c r="H9" s="6" t="s">
        <v>26</v>
      </c>
      <c r="I9" s="6">
        <f t="shared" si="3"/>
        <v>6</v>
      </c>
      <c r="K9" s="6" t="s">
        <v>26</v>
      </c>
      <c r="L9" s="14">
        <f t="shared" si="4"/>
        <v>0.8</v>
      </c>
      <c r="N9" s="10"/>
      <c r="O9" s="6" t="s">
        <v>11</v>
      </c>
      <c r="R9" s="47">
        <v>6.6</v>
      </c>
      <c r="S9" s="18" t="s">
        <v>13</v>
      </c>
      <c r="T9" s="18">
        <v>8</v>
      </c>
      <c r="V9" s="6" t="s">
        <v>13</v>
      </c>
      <c r="W9" s="14">
        <v>0.6</v>
      </c>
      <c r="X9" s="6">
        <f t="shared" si="5"/>
        <v>1686</v>
      </c>
      <c r="Y9" s="60">
        <f t="shared" si="6"/>
        <v>2147.0869149952246</v>
      </c>
      <c r="Z9" s="60">
        <f t="shared" si="7"/>
        <v>46.336669226382952</v>
      </c>
    </row>
    <row r="10" spans="1:26" s="6" customFormat="1" ht="12.75" x14ac:dyDescent="0.2">
      <c r="A10" s="12">
        <v>5.780491590542093</v>
      </c>
      <c r="B10" s="7">
        <f t="shared" si="0"/>
        <v>5.8</v>
      </c>
      <c r="C10" s="6" t="s">
        <v>12</v>
      </c>
      <c r="D10" s="6">
        <f t="shared" si="2"/>
        <v>15</v>
      </c>
      <c r="F10" s="12">
        <v>6.4070427399716028</v>
      </c>
      <c r="G10" s="7">
        <f t="shared" si="1"/>
        <v>6.4</v>
      </c>
      <c r="H10" s="6" t="s">
        <v>12</v>
      </c>
      <c r="I10" s="6">
        <f t="shared" si="3"/>
        <v>10</v>
      </c>
      <c r="K10" s="6" t="s">
        <v>12</v>
      </c>
      <c r="L10" s="14">
        <f t="shared" si="4"/>
        <v>0.6</v>
      </c>
      <c r="N10" s="10">
        <v>6.2</v>
      </c>
      <c r="O10" s="6" t="s">
        <v>5</v>
      </c>
      <c r="P10" s="6">
        <v>9</v>
      </c>
      <c r="R10" s="10">
        <v>6.5</v>
      </c>
      <c r="S10" s="6" t="s">
        <v>29</v>
      </c>
      <c r="T10" s="6">
        <v>9</v>
      </c>
      <c r="V10" s="6" t="s">
        <v>3</v>
      </c>
      <c r="W10" s="14"/>
      <c r="X10" s="6">
        <f t="shared" si="5"/>
        <v>0</v>
      </c>
      <c r="Y10" s="60">
        <f t="shared" si="6"/>
        <v>0</v>
      </c>
      <c r="Z10" s="60">
        <f t="shared" si="7"/>
        <v>0</v>
      </c>
    </row>
    <row r="11" spans="1:26" s="6" customFormat="1" ht="12.75" x14ac:dyDescent="0.2">
      <c r="A11" s="12">
        <v>5.822068432812145</v>
      </c>
      <c r="B11" s="7">
        <f t="shared" si="0"/>
        <v>5.8</v>
      </c>
      <c r="C11" s="6" t="s">
        <v>19</v>
      </c>
      <c r="D11" s="6">
        <f t="shared" si="2"/>
        <v>15</v>
      </c>
      <c r="F11" s="12">
        <v>5.6608958094758535</v>
      </c>
      <c r="G11" s="7">
        <f t="shared" si="1"/>
        <v>5.7</v>
      </c>
      <c r="H11" s="6" t="s">
        <v>19</v>
      </c>
      <c r="I11" s="6">
        <f t="shared" si="3"/>
        <v>19</v>
      </c>
      <c r="K11" s="6" t="s">
        <v>19</v>
      </c>
      <c r="L11" s="14">
        <f t="shared" si="4"/>
        <v>-0.1</v>
      </c>
      <c r="N11" s="10">
        <v>6.1</v>
      </c>
      <c r="O11" s="6" t="s">
        <v>16</v>
      </c>
      <c r="P11" s="6">
        <v>10</v>
      </c>
      <c r="R11" s="10">
        <v>6.4</v>
      </c>
      <c r="S11" s="6" t="s">
        <v>12</v>
      </c>
      <c r="T11" s="6">
        <v>10</v>
      </c>
      <c r="V11" s="6" t="s">
        <v>12</v>
      </c>
      <c r="W11" s="14"/>
      <c r="X11" s="6">
        <f t="shared" si="5"/>
        <v>0</v>
      </c>
      <c r="Y11" s="60">
        <f t="shared" si="6"/>
        <v>0</v>
      </c>
      <c r="Z11" s="60">
        <f t="shared" si="7"/>
        <v>0</v>
      </c>
    </row>
    <row r="12" spans="1:26" s="6" customFormat="1" ht="12.75" x14ac:dyDescent="0.2">
      <c r="A12" s="12">
        <v>6.6607816711590289</v>
      </c>
      <c r="B12" s="7">
        <f t="shared" si="0"/>
        <v>6.7</v>
      </c>
      <c r="C12" s="6" t="s">
        <v>18</v>
      </c>
      <c r="D12" s="6">
        <f t="shared" si="2"/>
        <v>6</v>
      </c>
      <c r="F12" s="12">
        <v>7.1931338499000317</v>
      </c>
      <c r="G12" s="7">
        <f t="shared" si="1"/>
        <v>7.2</v>
      </c>
      <c r="H12" s="6" t="s">
        <v>18</v>
      </c>
      <c r="I12" s="6">
        <f t="shared" si="3"/>
        <v>5</v>
      </c>
      <c r="K12" s="6" t="s">
        <v>18</v>
      </c>
      <c r="L12" s="14">
        <f t="shared" si="4"/>
        <v>0.5</v>
      </c>
      <c r="N12" s="10"/>
      <c r="O12" s="6" t="s">
        <v>26</v>
      </c>
      <c r="R12" s="10"/>
      <c r="S12" s="6" t="s">
        <v>14</v>
      </c>
      <c r="V12" s="6" t="s">
        <v>14</v>
      </c>
      <c r="W12" s="14"/>
      <c r="X12" s="6">
        <f t="shared" si="5"/>
        <v>0</v>
      </c>
      <c r="Y12" s="60">
        <f t="shared" si="6"/>
        <v>0</v>
      </c>
      <c r="Z12" s="60">
        <f t="shared" si="7"/>
        <v>0</v>
      </c>
    </row>
    <row r="13" spans="1:26" s="6" customFormat="1" ht="12.75" x14ac:dyDescent="0.2">
      <c r="A13" s="12">
        <v>5.8941536802057186</v>
      </c>
      <c r="B13" s="7">
        <f t="shared" si="0"/>
        <v>5.9</v>
      </c>
      <c r="C13" s="6" t="s">
        <v>30</v>
      </c>
      <c r="D13" s="6">
        <f t="shared" si="2"/>
        <v>14</v>
      </c>
      <c r="F13" s="12">
        <v>4.8275550095919506</v>
      </c>
      <c r="G13" s="7">
        <f t="shared" si="1"/>
        <v>4.8</v>
      </c>
      <c r="H13" s="6" t="s">
        <v>30</v>
      </c>
      <c r="I13" s="6">
        <f t="shared" si="3"/>
        <v>27</v>
      </c>
      <c r="K13" s="6" t="s">
        <v>30</v>
      </c>
      <c r="L13" s="14">
        <f t="shared" si="4"/>
        <v>-1.1000000000000001</v>
      </c>
      <c r="N13" s="10"/>
      <c r="O13" s="6" t="s">
        <v>15</v>
      </c>
      <c r="R13" s="10"/>
      <c r="S13" s="6" t="s">
        <v>17</v>
      </c>
      <c r="V13" s="6" t="s">
        <v>9</v>
      </c>
      <c r="W13" s="14">
        <v>0.5</v>
      </c>
      <c r="X13" s="6">
        <f t="shared" si="5"/>
        <v>1405</v>
      </c>
      <c r="Y13" s="60">
        <f t="shared" si="6"/>
        <v>1789.2390958293538</v>
      </c>
      <c r="Z13" s="60">
        <f t="shared" si="7"/>
        <v>42.299398291575656</v>
      </c>
    </row>
    <row r="14" spans="1:26" s="6" customFormat="1" ht="12.75" x14ac:dyDescent="0.2">
      <c r="A14" s="12">
        <v>4.488867625556356</v>
      </c>
      <c r="B14" s="7">
        <f t="shared" si="0"/>
        <v>4.5</v>
      </c>
      <c r="C14" s="6" t="s">
        <v>21</v>
      </c>
      <c r="D14" s="6">
        <f t="shared" si="2"/>
        <v>27</v>
      </c>
      <c r="F14" s="12">
        <v>4.1010137320107143</v>
      </c>
      <c r="G14" s="7">
        <f t="shared" si="1"/>
        <v>4.0999999999999996</v>
      </c>
      <c r="H14" s="6" t="s">
        <v>21</v>
      </c>
      <c r="I14" s="6">
        <f t="shared" si="3"/>
        <v>28</v>
      </c>
      <c r="K14" s="6" t="s">
        <v>21</v>
      </c>
      <c r="L14" s="14">
        <f t="shared" si="4"/>
        <v>-0.4</v>
      </c>
      <c r="N14" s="10">
        <v>6</v>
      </c>
      <c r="O14" s="6" t="s">
        <v>13</v>
      </c>
      <c r="P14" s="6">
        <v>13</v>
      </c>
      <c r="R14" s="10">
        <v>6.3</v>
      </c>
      <c r="S14" s="6" t="s">
        <v>6</v>
      </c>
      <c r="T14" s="6">
        <v>13</v>
      </c>
      <c r="V14" s="6" t="s">
        <v>18</v>
      </c>
      <c r="W14" s="14"/>
      <c r="X14" s="6">
        <f t="shared" si="5"/>
        <v>0</v>
      </c>
      <c r="Y14" s="60">
        <f t="shared" si="6"/>
        <v>0</v>
      </c>
      <c r="Z14" s="60">
        <f t="shared" si="7"/>
        <v>0</v>
      </c>
    </row>
    <row r="15" spans="1:26" s="6" customFormat="1" ht="12.75" x14ac:dyDescent="0.2">
      <c r="A15" s="12">
        <v>7.2709032712570449</v>
      </c>
      <c r="B15" s="7">
        <f t="shared" si="0"/>
        <v>7.3</v>
      </c>
      <c r="C15" s="6" t="s">
        <v>8</v>
      </c>
      <c r="D15" s="6">
        <f t="shared" si="2"/>
        <v>3</v>
      </c>
      <c r="F15" s="12">
        <v>7.377609353315048</v>
      </c>
      <c r="G15" s="7">
        <f t="shared" si="1"/>
        <v>7.4</v>
      </c>
      <c r="H15" s="6" t="s">
        <v>8</v>
      </c>
      <c r="I15" s="6">
        <f t="shared" si="3"/>
        <v>4</v>
      </c>
      <c r="K15" s="6" t="s">
        <v>8</v>
      </c>
      <c r="L15" s="14">
        <f t="shared" si="4"/>
        <v>0.1</v>
      </c>
      <c r="N15" s="47">
        <v>5.9</v>
      </c>
      <c r="O15" s="18" t="s">
        <v>30</v>
      </c>
      <c r="P15" s="18">
        <v>14</v>
      </c>
      <c r="R15" s="10"/>
      <c r="S15" s="6" t="s">
        <v>16</v>
      </c>
      <c r="V15" s="6" t="s">
        <v>20</v>
      </c>
      <c r="W15" s="14"/>
      <c r="X15" s="6">
        <f t="shared" si="5"/>
        <v>0</v>
      </c>
      <c r="Y15" s="60">
        <f t="shared" si="6"/>
        <v>0</v>
      </c>
      <c r="Z15" s="60">
        <f t="shared" si="7"/>
        <v>0</v>
      </c>
    </row>
    <row r="16" spans="1:26" s="6" customFormat="1" ht="12.75" x14ac:dyDescent="0.2">
      <c r="A16" s="12">
        <v>6.094708800739487</v>
      </c>
      <c r="B16" s="7">
        <f t="shared" si="0"/>
        <v>6.1</v>
      </c>
      <c r="C16" s="6" t="s">
        <v>15</v>
      </c>
      <c r="D16" s="6">
        <f t="shared" si="2"/>
        <v>10</v>
      </c>
      <c r="F16" s="12">
        <v>5.2454575447701028</v>
      </c>
      <c r="G16" s="7">
        <f t="shared" si="1"/>
        <v>5.2</v>
      </c>
      <c r="H16" s="6" t="s">
        <v>15</v>
      </c>
      <c r="I16" s="6">
        <f t="shared" si="3"/>
        <v>24</v>
      </c>
      <c r="K16" s="6" t="s">
        <v>15</v>
      </c>
      <c r="L16" s="14">
        <f t="shared" si="4"/>
        <v>-0.9</v>
      </c>
      <c r="N16" s="10">
        <v>5.8</v>
      </c>
      <c r="O16" s="6" t="s">
        <v>12</v>
      </c>
      <c r="P16" s="6">
        <v>15</v>
      </c>
      <c r="R16" s="10"/>
      <c r="S16" s="6" t="s">
        <v>5</v>
      </c>
      <c r="V16" s="6" t="s">
        <v>10</v>
      </c>
      <c r="W16" s="14">
        <v>0.4</v>
      </c>
      <c r="X16" s="6">
        <f t="shared" si="5"/>
        <v>1124</v>
      </c>
      <c r="Y16" s="60">
        <f t="shared" si="6"/>
        <v>1431.391276663483</v>
      </c>
      <c r="Z16" s="60">
        <f t="shared" si="7"/>
        <v>37.833731994920655</v>
      </c>
    </row>
    <row r="17" spans="1:26" s="6" customFormat="1" ht="12.75" x14ac:dyDescent="0.2">
      <c r="A17" s="12">
        <v>5.2484424710488131</v>
      </c>
      <c r="B17" s="7">
        <f t="shared" si="0"/>
        <v>5.2</v>
      </c>
      <c r="C17" s="6" t="s">
        <v>28</v>
      </c>
      <c r="D17" s="6">
        <f t="shared" si="2"/>
        <v>22</v>
      </c>
      <c r="F17" s="12">
        <v>5.9204287791824157</v>
      </c>
      <c r="G17" s="7">
        <f t="shared" si="1"/>
        <v>5.9</v>
      </c>
      <c r="H17" s="6" t="s">
        <v>28</v>
      </c>
      <c r="I17" s="6">
        <f t="shared" si="3"/>
        <v>17</v>
      </c>
      <c r="K17" s="6" t="s">
        <v>28</v>
      </c>
      <c r="L17" s="14">
        <f t="shared" si="4"/>
        <v>0.7</v>
      </c>
      <c r="N17" s="10"/>
      <c r="O17" s="6" t="s">
        <v>19</v>
      </c>
      <c r="R17" s="10">
        <v>6.2</v>
      </c>
      <c r="S17" s="6" t="s">
        <v>11</v>
      </c>
      <c r="T17" s="6">
        <v>16</v>
      </c>
      <c r="V17" s="6" t="s">
        <v>23</v>
      </c>
      <c r="W17" s="14">
        <v>0.3</v>
      </c>
      <c r="X17" s="6">
        <f t="shared" si="5"/>
        <v>843</v>
      </c>
      <c r="Y17" s="60">
        <f t="shared" si="6"/>
        <v>1073.5434574976123</v>
      </c>
      <c r="Z17" s="60">
        <f t="shared" si="7"/>
        <v>32.764973027573397</v>
      </c>
    </row>
    <row r="18" spans="1:26" s="6" customFormat="1" ht="12.75" x14ac:dyDescent="0.2">
      <c r="A18" s="12">
        <v>5.6514149253637846</v>
      </c>
      <c r="B18" s="7">
        <f t="shared" si="0"/>
        <v>5.7</v>
      </c>
      <c r="C18" s="6" t="s">
        <v>29</v>
      </c>
      <c r="D18" s="6">
        <f t="shared" si="2"/>
        <v>18</v>
      </c>
      <c r="F18" s="12">
        <v>6.5423007171455509</v>
      </c>
      <c r="G18" s="7">
        <f t="shared" si="1"/>
        <v>6.5</v>
      </c>
      <c r="H18" s="6" t="s">
        <v>29</v>
      </c>
      <c r="I18" s="6">
        <f t="shared" si="3"/>
        <v>9</v>
      </c>
      <c r="K18" s="6" t="s">
        <v>29</v>
      </c>
      <c r="L18" s="14">
        <f t="shared" si="4"/>
        <v>0.8</v>
      </c>
      <c r="N18" s="10"/>
      <c r="O18" s="6" t="s">
        <v>14</v>
      </c>
      <c r="R18" s="10">
        <v>5.9</v>
      </c>
      <c r="S18" s="6" t="s">
        <v>3</v>
      </c>
      <c r="T18" s="6">
        <v>17</v>
      </c>
      <c r="V18" s="6" t="s">
        <v>22</v>
      </c>
      <c r="W18" s="14"/>
      <c r="X18" s="6">
        <f t="shared" si="5"/>
        <v>0</v>
      </c>
      <c r="Y18" s="60">
        <f t="shared" si="6"/>
        <v>0</v>
      </c>
      <c r="Z18" s="60">
        <f t="shared" si="7"/>
        <v>0</v>
      </c>
    </row>
    <row r="19" spans="1:26" s="6" customFormat="1" ht="12.75" x14ac:dyDescent="0.2">
      <c r="A19" s="12">
        <v>8.3619938191088856</v>
      </c>
      <c r="B19" s="7">
        <f t="shared" si="0"/>
        <v>8.4</v>
      </c>
      <c r="C19" s="6" t="s">
        <v>20</v>
      </c>
      <c r="D19" s="6">
        <f t="shared" si="2"/>
        <v>1</v>
      </c>
      <c r="F19" s="12">
        <v>8.9462611950127311</v>
      </c>
      <c r="G19" s="7">
        <f t="shared" si="1"/>
        <v>8.9</v>
      </c>
      <c r="H19" s="6" t="s">
        <v>20</v>
      </c>
      <c r="I19" s="6">
        <f t="shared" si="3"/>
        <v>1</v>
      </c>
      <c r="K19" s="6" t="s">
        <v>20</v>
      </c>
      <c r="L19" s="14">
        <f t="shared" si="4"/>
        <v>0.5</v>
      </c>
      <c r="N19" s="10">
        <v>5.7</v>
      </c>
      <c r="O19" s="6" t="s">
        <v>29</v>
      </c>
      <c r="P19" s="6">
        <v>18</v>
      </c>
      <c r="R19" s="47"/>
      <c r="S19" s="18" t="s">
        <v>28</v>
      </c>
      <c r="T19" s="18"/>
      <c r="V19" s="6" t="s">
        <v>16</v>
      </c>
      <c r="W19" s="14">
        <v>0.2</v>
      </c>
      <c r="X19" s="6">
        <f t="shared" si="5"/>
        <v>562</v>
      </c>
      <c r="Y19" s="60">
        <f t="shared" si="6"/>
        <v>715.69563833174152</v>
      </c>
      <c r="Z19" s="60">
        <f t="shared" si="7"/>
        <v>26.752488451202844</v>
      </c>
    </row>
    <row r="20" spans="1:26" s="6" customFormat="1" ht="12.75" x14ac:dyDescent="0.2">
      <c r="A20" s="12">
        <v>6.8230519480519476</v>
      </c>
      <c r="B20" s="7">
        <f t="shared" si="0"/>
        <v>6.8</v>
      </c>
      <c r="C20" s="6" t="s">
        <v>25</v>
      </c>
      <c r="D20" s="6">
        <f t="shared" si="2"/>
        <v>4</v>
      </c>
      <c r="F20" s="12">
        <v>7.4955382971315636</v>
      </c>
      <c r="G20" s="7">
        <f t="shared" si="1"/>
        <v>7.5</v>
      </c>
      <c r="H20" s="6" t="s">
        <v>25</v>
      </c>
      <c r="I20" s="6">
        <f t="shared" si="3"/>
        <v>3</v>
      </c>
      <c r="K20" s="6" t="s">
        <v>25</v>
      </c>
      <c r="L20" s="14">
        <f t="shared" si="4"/>
        <v>0.7</v>
      </c>
      <c r="N20" s="10"/>
      <c r="O20" s="6" t="s">
        <v>17</v>
      </c>
      <c r="R20" s="10">
        <v>5.7</v>
      </c>
      <c r="S20" s="6" t="s">
        <v>19</v>
      </c>
      <c r="T20" s="6">
        <v>19</v>
      </c>
      <c r="V20" s="6" t="s">
        <v>27</v>
      </c>
      <c r="W20" s="14"/>
      <c r="X20" s="6">
        <f t="shared" si="5"/>
        <v>0</v>
      </c>
      <c r="Y20" s="60">
        <f t="shared" si="6"/>
        <v>0</v>
      </c>
      <c r="Z20" s="60">
        <f t="shared" si="7"/>
        <v>0</v>
      </c>
    </row>
    <row r="21" spans="1:26" s="6" customFormat="1" ht="12.75" x14ac:dyDescent="0.2">
      <c r="A21" s="12">
        <v>6.4825921796982104</v>
      </c>
      <c r="B21" s="7">
        <f t="shared" si="0"/>
        <v>6.5</v>
      </c>
      <c r="C21" s="6" t="s">
        <v>23</v>
      </c>
      <c r="D21" s="6">
        <f t="shared" si="2"/>
        <v>7</v>
      </c>
      <c r="F21" s="12">
        <v>6.7797359257507566</v>
      </c>
      <c r="G21" s="7">
        <f t="shared" si="1"/>
        <v>6.8</v>
      </c>
      <c r="H21" s="6" t="s">
        <v>23</v>
      </c>
      <c r="I21" s="6">
        <f t="shared" si="3"/>
        <v>7</v>
      </c>
      <c r="K21" s="6" t="s">
        <v>23</v>
      </c>
      <c r="L21" s="14">
        <f t="shared" si="4"/>
        <v>0.3</v>
      </c>
      <c r="N21" s="10">
        <v>5.3</v>
      </c>
      <c r="O21" s="6" t="s">
        <v>24</v>
      </c>
      <c r="P21" s="6">
        <v>20</v>
      </c>
      <c r="R21" s="10"/>
      <c r="S21" s="6" t="s">
        <v>7</v>
      </c>
      <c r="V21" s="6" t="s">
        <v>24</v>
      </c>
      <c r="W21" s="14">
        <v>0.1</v>
      </c>
      <c r="X21" s="6">
        <f t="shared" si="5"/>
        <v>281</v>
      </c>
      <c r="Y21" s="60">
        <f t="shared" si="6"/>
        <v>357.84781916587076</v>
      </c>
      <c r="Z21" s="60">
        <f t="shared" si="7"/>
        <v>18.916865997460327</v>
      </c>
    </row>
    <row r="22" spans="1:26" s="6" customFormat="1" ht="12.75" x14ac:dyDescent="0.2">
      <c r="A22" s="12">
        <v>4.9895408244693273</v>
      </c>
      <c r="B22" s="7">
        <f t="shared" si="0"/>
        <v>5</v>
      </c>
      <c r="C22" s="6" t="s">
        <v>22</v>
      </c>
      <c r="D22" s="6">
        <f t="shared" si="2"/>
        <v>24</v>
      </c>
      <c r="F22" s="12">
        <v>5.32394302310108</v>
      </c>
      <c r="G22" s="7">
        <f t="shared" si="1"/>
        <v>5.3</v>
      </c>
      <c r="H22" s="6" t="s">
        <v>22</v>
      </c>
      <c r="I22" s="6">
        <f t="shared" si="3"/>
        <v>23</v>
      </c>
      <c r="K22" s="6" t="s">
        <v>22</v>
      </c>
      <c r="L22" s="14">
        <f t="shared" si="4"/>
        <v>0.3</v>
      </c>
      <c r="N22" s="47"/>
      <c r="O22" s="18" t="s">
        <v>3</v>
      </c>
      <c r="P22" s="18"/>
      <c r="R22" s="10">
        <v>5.4</v>
      </c>
      <c r="S22" s="6" t="s">
        <v>24</v>
      </c>
      <c r="T22" s="6">
        <v>21</v>
      </c>
      <c r="V22" s="6" t="s">
        <v>8</v>
      </c>
      <c r="W22" s="14"/>
      <c r="X22" s="6">
        <f t="shared" si="5"/>
        <v>0</v>
      </c>
      <c r="Y22" s="60">
        <f t="shared" si="6"/>
        <v>0</v>
      </c>
      <c r="Z22" s="60">
        <f t="shared" si="7"/>
        <v>0</v>
      </c>
    </row>
    <row r="23" spans="1:26" s="6" customFormat="1" ht="12.75" x14ac:dyDescent="0.2">
      <c r="A23" s="12">
        <v>5.1750497617705307</v>
      </c>
      <c r="B23" s="7">
        <f t="shared" si="0"/>
        <v>5.2</v>
      </c>
      <c r="C23" s="6" t="s">
        <v>27</v>
      </c>
      <c r="D23" s="6">
        <f t="shared" si="2"/>
        <v>22</v>
      </c>
      <c r="F23" s="12">
        <v>5.3765832635268112</v>
      </c>
      <c r="G23" s="7">
        <f t="shared" si="1"/>
        <v>5.4</v>
      </c>
      <c r="H23" s="6" t="s">
        <v>27</v>
      </c>
      <c r="I23" s="6">
        <f t="shared" si="3"/>
        <v>21</v>
      </c>
      <c r="K23" s="6" t="s">
        <v>27</v>
      </c>
      <c r="L23" s="14">
        <f t="shared" si="4"/>
        <v>0.2</v>
      </c>
      <c r="N23" s="10">
        <v>5.2</v>
      </c>
      <c r="O23" s="6" t="s">
        <v>28</v>
      </c>
      <c r="P23" s="6">
        <v>22</v>
      </c>
      <c r="R23" s="10"/>
      <c r="S23" s="6" t="s">
        <v>27</v>
      </c>
      <c r="V23" s="18" t="s">
        <v>5</v>
      </c>
      <c r="W23" s="20"/>
      <c r="X23" s="18">
        <f t="shared" si="5"/>
        <v>0</v>
      </c>
      <c r="Y23" s="61">
        <f t="shared" si="6"/>
        <v>0</v>
      </c>
      <c r="Z23" s="61">
        <f t="shared" si="7"/>
        <v>0</v>
      </c>
    </row>
    <row r="24" spans="1:26" s="6" customFormat="1" ht="12.75" x14ac:dyDescent="0.2">
      <c r="A24" s="12">
        <v>4.9575967075597669</v>
      </c>
      <c r="B24" s="7">
        <f t="shared" si="0"/>
        <v>5</v>
      </c>
      <c r="C24" s="6" t="s">
        <v>7</v>
      </c>
      <c r="D24" s="6">
        <f t="shared" si="2"/>
        <v>24</v>
      </c>
      <c r="F24" s="12">
        <v>5.7394836460702034</v>
      </c>
      <c r="G24" s="7">
        <f t="shared" si="1"/>
        <v>5.7</v>
      </c>
      <c r="H24" s="6" t="s">
        <v>7</v>
      </c>
      <c r="I24" s="6">
        <f t="shared" si="3"/>
        <v>19</v>
      </c>
      <c r="K24" s="6" t="s">
        <v>7</v>
      </c>
      <c r="L24" s="14">
        <f t="shared" si="4"/>
        <v>0.7</v>
      </c>
      <c r="N24" s="10"/>
      <c r="O24" s="6" t="s">
        <v>27</v>
      </c>
      <c r="R24" s="47">
        <v>5.3</v>
      </c>
      <c r="S24" s="18" t="s">
        <v>22</v>
      </c>
      <c r="T24" s="18">
        <v>23</v>
      </c>
      <c r="V24" s="6" t="s">
        <v>19</v>
      </c>
      <c r="W24" s="14">
        <v>-0.1</v>
      </c>
      <c r="X24" s="62">
        <f t="shared" si="5"/>
        <v>281</v>
      </c>
      <c r="Y24" s="63">
        <f t="shared" si="6"/>
        <v>357.84781916587076</v>
      </c>
      <c r="Z24" s="63">
        <f t="shared" si="7"/>
        <v>18.916865997460327</v>
      </c>
    </row>
    <row r="25" spans="1:26" s="6" customFormat="1" ht="12.75" x14ac:dyDescent="0.2">
      <c r="A25" s="12">
        <v>5.776431006998811</v>
      </c>
      <c r="B25" s="7">
        <f t="shared" si="0"/>
        <v>5.8</v>
      </c>
      <c r="C25" s="6" t="s">
        <v>14</v>
      </c>
      <c r="D25" s="6">
        <f t="shared" si="2"/>
        <v>15</v>
      </c>
      <c r="F25" s="12">
        <v>6.3573539865330835</v>
      </c>
      <c r="G25" s="7">
        <f t="shared" si="1"/>
        <v>6.4</v>
      </c>
      <c r="H25" s="6" t="s">
        <v>14</v>
      </c>
      <c r="I25" s="6">
        <f t="shared" si="3"/>
        <v>10</v>
      </c>
      <c r="K25" s="6" t="s">
        <v>14</v>
      </c>
      <c r="L25" s="14">
        <f t="shared" si="4"/>
        <v>0.6</v>
      </c>
      <c r="N25" s="10">
        <v>5</v>
      </c>
      <c r="O25" s="6" t="s">
        <v>22</v>
      </c>
      <c r="P25" s="6">
        <v>24</v>
      </c>
      <c r="R25" s="10">
        <v>5.2</v>
      </c>
      <c r="S25" s="6" t="s">
        <v>15</v>
      </c>
      <c r="T25" s="6">
        <v>24</v>
      </c>
      <c r="V25" s="6" t="s">
        <v>11</v>
      </c>
      <c r="W25" s="14">
        <v>-0.3</v>
      </c>
      <c r="X25" s="62">
        <f t="shared" si="5"/>
        <v>843</v>
      </c>
      <c r="Y25" s="63">
        <f t="shared" si="6"/>
        <v>1073.5434574976123</v>
      </c>
      <c r="Z25" s="63">
        <f t="shared" si="7"/>
        <v>32.764973027573397</v>
      </c>
    </row>
    <row r="26" spans="1:26" s="6" customFormat="1" ht="12.75" x14ac:dyDescent="0.2">
      <c r="A26" s="12">
        <v>6.1757512557370235</v>
      </c>
      <c r="B26" s="7">
        <f t="shared" si="0"/>
        <v>6.2</v>
      </c>
      <c r="C26" s="6" t="s">
        <v>5</v>
      </c>
      <c r="D26" s="6">
        <f t="shared" si="2"/>
        <v>9</v>
      </c>
      <c r="F26" s="12">
        <v>6.3440761930000651</v>
      </c>
      <c r="G26" s="7">
        <f t="shared" si="1"/>
        <v>6.3</v>
      </c>
      <c r="H26" s="6" t="s">
        <v>5</v>
      </c>
      <c r="I26" s="6">
        <f t="shared" si="3"/>
        <v>13</v>
      </c>
      <c r="K26" s="6" t="s">
        <v>5</v>
      </c>
      <c r="L26" s="14">
        <f t="shared" si="4"/>
        <v>0.1</v>
      </c>
      <c r="N26" s="10"/>
      <c r="O26" s="6" t="s">
        <v>7</v>
      </c>
      <c r="R26" s="10"/>
      <c r="S26" s="6" t="s">
        <v>10</v>
      </c>
      <c r="V26" s="6" t="s">
        <v>21</v>
      </c>
      <c r="W26" s="14">
        <v>-0.4</v>
      </c>
      <c r="X26" s="62">
        <f t="shared" si="5"/>
        <v>1124</v>
      </c>
      <c r="Y26" s="63">
        <f t="shared" si="6"/>
        <v>1431.391276663483</v>
      </c>
      <c r="Z26" s="63">
        <f t="shared" si="7"/>
        <v>37.833731994920655</v>
      </c>
    </row>
    <row r="27" spans="1:26" s="6" customFormat="1" ht="12.75" x14ac:dyDescent="0.2">
      <c r="A27" s="12">
        <v>6.4979661847586376</v>
      </c>
      <c r="B27" s="7">
        <f t="shared" si="0"/>
        <v>6.5</v>
      </c>
      <c r="C27" s="6" t="s">
        <v>11</v>
      </c>
      <c r="D27" s="6">
        <f t="shared" si="2"/>
        <v>7</v>
      </c>
      <c r="F27" s="12">
        <v>6.1982002867485235</v>
      </c>
      <c r="G27" s="7">
        <f t="shared" si="1"/>
        <v>6.2</v>
      </c>
      <c r="H27" s="6" t="s">
        <v>11</v>
      </c>
      <c r="I27" s="6">
        <f t="shared" si="3"/>
        <v>16</v>
      </c>
      <c r="K27" s="6" t="s">
        <v>11</v>
      </c>
      <c r="L27" s="14">
        <f t="shared" si="4"/>
        <v>-0.3</v>
      </c>
      <c r="N27" s="10">
        <v>4.8</v>
      </c>
      <c r="O27" s="6" t="s">
        <v>10</v>
      </c>
      <c r="P27" s="6">
        <v>26</v>
      </c>
      <c r="R27" s="10">
        <v>5</v>
      </c>
      <c r="S27" s="6" t="s">
        <v>4</v>
      </c>
      <c r="T27" s="6">
        <v>26</v>
      </c>
      <c r="V27" s="6" t="s">
        <v>6</v>
      </c>
      <c r="W27" s="14">
        <v>-0.5</v>
      </c>
      <c r="X27" s="62">
        <f t="shared" si="5"/>
        <v>1405</v>
      </c>
      <c r="Y27" s="63">
        <f t="shared" si="6"/>
        <v>1789.2390958293538</v>
      </c>
      <c r="Z27" s="63">
        <f t="shared" si="7"/>
        <v>42.299398291575656</v>
      </c>
    </row>
    <row r="28" spans="1:26" s="6" customFormat="1" ht="12.75" x14ac:dyDescent="0.2">
      <c r="A28" s="12">
        <v>5.6540209759835847</v>
      </c>
      <c r="B28" s="7">
        <f t="shared" si="0"/>
        <v>5.7</v>
      </c>
      <c r="C28" s="6" t="s">
        <v>17</v>
      </c>
      <c r="D28" s="6">
        <f t="shared" si="2"/>
        <v>18</v>
      </c>
      <c r="F28" s="12">
        <v>6.4359877362615938</v>
      </c>
      <c r="G28" s="7">
        <f t="shared" si="1"/>
        <v>6.4</v>
      </c>
      <c r="H28" s="6" t="s">
        <v>17</v>
      </c>
      <c r="I28" s="6">
        <f t="shared" si="3"/>
        <v>10</v>
      </c>
      <c r="K28" s="6" t="s">
        <v>17</v>
      </c>
      <c r="L28" s="14">
        <f t="shared" si="4"/>
        <v>0.7</v>
      </c>
      <c r="N28" s="10">
        <v>4.5</v>
      </c>
      <c r="O28" s="6" t="s">
        <v>21</v>
      </c>
      <c r="P28" s="6">
        <v>27</v>
      </c>
      <c r="R28" s="10">
        <v>4.8</v>
      </c>
      <c r="S28" s="6" t="s">
        <v>30</v>
      </c>
      <c r="T28" s="6">
        <v>27</v>
      </c>
      <c r="V28" s="6" t="s">
        <v>15</v>
      </c>
      <c r="W28" s="14">
        <v>-0.9</v>
      </c>
      <c r="X28" s="62">
        <f t="shared" si="5"/>
        <v>2529</v>
      </c>
      <c r="Y28" s="63">
        <f t="shared" si="6"/>
        <v>3220.6303724928366</v>
      </c>
      <c r="Z28" s="63">
        <f t="shared" si="7"/>
        <v>56.750597992380982</v>
      </c>
    </row>
    <row r="29" spans="1:26" s="6" customFormat="1" ht="12.75" x14ac:dyDescent="0.2">
      <c r="A29" s="12">
        <v>4.7898422014902735</v>
      </c>
      <c r="B29" s="7">
        <f t="shared" si="0"/>
        <v>4.8</v>
      </c>
      <c r="C29" s="6" t="s">
        <v>10</v>
      </c>
      <c r="D29" s="6">
        <f t="shared" si="2"/>
        <v>26</v>
      </c>
      <c r="F29" s="12">
        <v>5.1899013221993995</v>
      </c>
      <c r="G29" s="7">
        <f t="shared" si="1"/>
        <v>5.2</v>
      </c>
      <c r="H29" s="6" t="s">
        <v>10</v>
      </c>
      <c r="I29" s="6">
        <f t="shared" si="3"/>
        <v>24</v>
      </c>
      <c r="K29" s="6" t="s">
        <v>10</v>
      </c>
      <c r="L29" s="14">
        <f t="shared" si="4"/>
        <v>0.4</v>
      </c>
      <c r="N29" s="10">
        <v>4.2</v>
      </c>
      <c r="O29" s="6" t="s">
        <v>4</v>
      </c>
      <c r="P29" s="6">
        <v>28</v>
      </c>
      <c r="R29" s="10">
        <v>4.0999999999999996</v>
      </c>
      <c r="S29" s="6" t="s">
        <v>21</v>
      </c>
      <c r="T29" s="6">
        <v>28</v>
      </c>
      <c r="V29" s="6" t="s">
        <v>30</v>
      </c>
      <c r="W29" s="14">
        <v>-1.1000000000000001</v>
      </c>
      <c r="X29" s="62">
        <f t="shared" si="5"/>
        <v>3091.0000000000005</v>
      </c>
      <c r="Y29" s="63">
        <f t="shared" si="6"/>
        <v>3936.3260108245786</v>
      </c>
      <c r="Z29" s="63">
        <f t="shared" si="7"/>
        <v>62.74014672300806</v>
      </c>
    </row>
    <row r="30" spans="1:26" s="6" customFormat="1" ht="5.0999999999999996" customHeight="1" x14ac:dyDescent="0.2">
      <c r="A30" s="12"/>
      <c r="B30" s="7"/>
      <c r="F30" s="12"/>
      <c r="G30" s="7"/>
      <c r="L30" s="14"/>
      <c r="W30" s="14"/>
    </row>
    <row r="31" spans="1:26" s="6" customFormat="1" ht="5.0999999999999996" customHeight="1" x14ac:dyDescent="0.2">
      <c r="A31" s="37"/>
      <c r="B31" s="38"/>
      <c r="C31" s="39"/>
      <c r="D31" s="39"/>
      <c r="E31" s="39"/>
      <c r="F31" s="37"/>
      <c r="G31" s="38"/>
      <c r="H31" s="39"/>
      <c r="I31" s="39"/>
      <c r="J31" s="39"/>
      <c r="K31" s="39"/>
      <c r="L31" s="40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40"/>
    </row>
    <row r="32" spans="1:26" s="6" customFormat="1" ht="5.0999999999999996" customHeight="1" x14ac:dyDescent="0.2">
      <c r="A32" s="8"/>
      <c r="B32" s="8"/>
      <c r="D32" s="9"/>
      <c r="F32" s="8"/>
      <c r="G32" s="8"/>
      <c r="I32" s="9"/>
    </row>
    <row r="33" spans="1:23" s="6" customFormat="1" ht="12.75" x14ac:dyDescent="0.2">
      <c r="A33" s="21" t="s">
        <v>34</v>
      </c>
      <c r="B33" s="21"/>
      <c r="C33" s="22">
        <f>COUNTIF(B2:B29,"&gt;"&amp;B34)</f>
        <v>6</v>
      </c>
      <c r="D33" s="9"/>
      <c r="F33" s="21" t="s">
        <v>34</v>
      </c>
      <c r="G33" s="21"/>
      <c r="H33" s="22">
        <f>COUNTIF(G2:G29,"&gt;"&amp;G34)</f>
        <v>8</v>
      </c>
      <c r="I33" s="9"/>
      <c r="N33" s="33" t="str">
        <f>A33</f>
        <v>Q4</v>
      </c>
      <c r="O33" s="33"/>
      <c r="P33" s="33">
        <f>C33</f>
        <v>6</v>
      </c>
      <c r="Q33" s="33"/>
      <c r="R33" s="33" t="str">
        <f>F33</f>
        <v>Q4</v>
      </c>
      <c r="T33" s="33">
        <f>H33</f>
        <v>8</v>
      </c>
      <c r="V33" s="33"/>
      <c r="W33" s="33"/>
    </row>
    <row r="34" spans="1:23" s="6" customFormat="1" ht="12.75" x14ac:dyDescent="0.2">
      <c r="A34" s="21" t="s">
        <v>2</v>
      </c>
      <c r="B34" s="23">
        <f>_xlfn.QUARTILE.EXC($B$2:$B$29,3)</f>
        <v>6.5</v>
      </c>
      <c r="C34" s="24">
        <f>COUNTIF(B2:B29,"&gt;"&amp;B35)-COUNTIF(B2:B29,"&gt;"&amp;B34)</f>
        <v>8</v>
      </c>
      <c r="D34" s="9"/>
      <c r="F34" s="21" t="s">
        <v>2</v>
      </c>
      <c r="G34" s="23">
        <f>_xlfn.QUARTILE.EXC($B$2:$B$29,3)</f>
        <v>6.5</v>
      </c>
      <c r="H34" s="24">
        <f>COUNTIF(G2:G29,"&gt;"&amp;G35)-COUNTIF(G2:G29,"&gt;"&amp;G34)</f>
        <v>10</v>
      </c>
      <c r="I34" s="9"/>
      <c r="K34" s="30" t="s">
        <v>35</v>
      </c>
      <c r="L34" s="22">
        <f>COUNTIF(L2:L29,"&gt;0")</f>
        <v>22</v>
      </c>
      <c r="N34" s="33" t="str">
        <f>A34</f>
        <v>Q3</v>
      </c>
      <c r="O34" s="34">
        <f>B34</f>
        <v>6.5</v>
      </c>
      <c r="P34" s="33">
        <f>C34</f>
        <v>8</v>
      </c>
      <c r="R34" s="33" t="str">
        <f>F34</f>
        <v>Q3</v>
      </c>
      <c r="S34" s="34">
        <f>B34</f>
        <v>6.5</v>
      </c>
      <c r="T34" s="33">
        <f>H34</f>
        <v>10</v>
      </c>
      <c r="V34" s="30" t="s">
        <v>35</v>
      </c>
      <c r="W34" s="33">
        <f>L34</f>
        <v>22</v>
      </c>
    </row>
    <row r="35" spans="1:23" s="6" customFormat="1" ht="12.75" x14ac:dyDescent="0.2">
      <c r="A35" s="21" t="s">
        <v>1</v>
      </c>
      <c r="B35" s="23">
        <f>_xlfn.QUARTILE.EXC($B$2:$B$29,2)</f>
        <v>5.85</v>
      </c>
      <c r="C35" s="24">
        <f>COUNTIF(B2:B29,"&gt;"&amp;B36)-COUNTIF(B2:B29,"&gt;"&amp;B35)</f>
        <v>7</v>
      </c>
      <c r="D35" s="9"/>
      <c r="F35" s="21" t="s">
        <v>1</v>
      </c>
      <c r="G35" s="23">
        <f>_xlfn.QUARTILE.EXC($B$2:$B$29,2)</f>
        <v>5.85</v>
      </c>
      <c r="H35" s="24">
        <f>COUNTIF(G2:G29,"&gt;"&amp;G36)-COUNTIF(G2:G29,"&gt;"&amp;G35)</f>
        <v>5</v>
      </c>
      <c r="I35" s="9"/>
      <c r="K35" s="30" t="s">
        <v>36</v>
      </c>
      <c r="L35" s="44">
        <f>COUNTIF(L2:L29,"=0")</f>
        <v>0</v>
      </c>
      <c r="N35" s="33" t="str">
        <f>A35</f>
        <v>Q2</v>
      </c>
      <c r="O35" s="34">
        <f>B35</f>
        <v>5.85</v>
      </c>
      <c r="P35" s="33">
        <f>C35</f>
        <v>7</v>
      </c>
      <c r="R35" s="33" t="str">
        <f>F35</f>
        <v>Q2</v>
      </c>
      <c r="S35" s="34">
        <f>B35</f>
        <v>5.85</v>
      </c>
      <c r="T35" s="33">
        <f>H35</f>
        <v>5</v>
      </c>
      <c r="V35" s="30" t="s">
        <v>36</v>
      </c>
      <c r="W35" s="43">
        <f>L35</f>
        <v>0</v>
      </c>
    </row>
    <row r="36" spans="1:23" s="6" customFormat="1" ht="12.75" x14ac:dyDescent="0.2">
      <c r="A36" s="27" t="s">
        <v>0</v>
      </c>
      <c r="B36" s="28">
        <f>_xlfn.QUARTILE.EXC($B$2:$B$29,1)</f>
        <v>5.2249999999999996</v>
      </c>
      <c r="C36" s="29">
        <f>COUNTIF(B2:B29,"&lt;="&amp;B36)</f>
        <v>7</v>
      </c>
      <c r="D36" s="9"/>
      <c r="F36" s="27" t="s">
        <v>0</v>
      </c>
      <c r="G36" s="28">
        <f>_xlfn.QUARTILE.EXC($B$2:$B$29,1)</f>
        <v>5.2249999999999996</v>
      </c>
      <c r="H36" s="29">
        <f>COUNTIF(G2:G29,"&lt;="&amp;G36)</f>
        <v>5</v>
      </c>
      <c r="I36" s="9"/>
      <c r="K36" s="31" t="s">
        <v>37</v>
      </c>
      <c r="L36" s="42">
        <f>COUNTIF(L2:L29,"&lt;0")</f>
        <v>6</v>
      </c>
      <c r="N36" s="35" t="str">
        <f>A36</f>
        <v>Q1</v>
      </c>
      <c r="O36" s="36">
        <f>B36</f>
        <v>5.2249999999999996</v>
      </c>
      <c r="P36" s="35">
        <f>C36</f>
        <v>7</v>
      </c>
      <c r="R36" s="35" t="str">
        <f>F36</f>
        <v>Q1</v>
      </c>
      <c r="S36" s="36">
        <f>B36</f>
        <v>5.2249999999999996</v>
      </c>
      <c r="T36" s="35">
        <f>H36</f>
        <v>5</v>
      </c>
      <c r="V36" s="31" t="s">
        <v>37</v>
      </c>
      <c r="W36" s="41">
        <f>L36</f>
        <v>6</v>
      </c>
    </row>
    <row r="37" spans="1:23" x14ac:dyDescent="0.25">
      <c r="A37" s="25"/>
      <c r="B37" s="25"/>
      <c r="C37" s="26">
        <f>SUM(C33:C36)</f>
        <v>28</v>
      </c>
      <c r="F37" s="25"/>
      <c r="G37" s="25"/>
      <c r="H37" s="26">
        <f>SUM(H33:H36)</f>
        <v>28</v>
      </c>
      <c r="L37" s="32">
        <f>SUM(L34:L36)</f>
        <v>28</v>
      </c>
      <c r="N37" s="33"/>
      <c r="O37" s="33"/>
      <c r="P37" s="33">
        <f>C37</f>
        <v>28</v>
      </c>
      <c r="T37" s="33">
        <f>H37</f>
        <v>28</v>
      </c>
      <c r="W37" s="33">
        <f>L37</f>
        <v>28</v>
      </c>
    </row>
    <row r="38" spans="1:23" ht="5.0999999999999996" customHeight="1" x14ac:dyDescent="0.25"/>
    <row r="39" spans="1:23" s="6" customFormat="1" ht="5.0999999999999996" customHeight="1" x14ac:dyDescent="0.2">
      <c r="A39" s="37"/>
      <c r="B39" s="38"/>
      <c r="C39" s="39"/>
      <c r="D39" s="39"/>
      <c r="E39" s="39"/>
      <c r="F39" s="37"/>
      <c r="G39" s="38"/>
      <c r="H39" s="39"/>
      <c r="I39" s="39"/>
      <c r="J39" s="39"/>
      <c r="K39" s="39"/>
      <c r="L39" s="40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40"/>
    </row>
  </sheetData>
  <sortState ref="V2:W29">
    <sortCondition descending="1" ref="W2:W29"/>
    <sortCondition ref="V2:V29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Z39"/>
  <sheetViews>
    <sheetView zoomScale="120" zoomScaleNormal="120" workbookViewId="0"/>
  </sheetViews>
  <sheetFormatPr baseColWidth="10" defaultRowHeight="15" x14ac:dyDescent="0.25"/>
  <cols>
    <col min="1" max="1" width="6.7109375" style="2" customWidth="1"/>
    <col min="2" max="2" width="7.140625" style="2" bestFit="1" customWidth="1"/>
    <col min="3" max="3" width="10.5703125" style="1" bestFit="1" customWidth="1"/>
    <col min="4" max="4" width="4.7109375" customWidth="1"/>
    <col min="5" max="5" width="6.85546875" style="1" customWidth="1"/>
    <col min="6" max="6" width="6.7109375" style="2" customWidth="1"/>
    <col min="7" max="7" width="7.140625" style="2" bestFit="1" customWidth="1"/>
    <col min="8" max="8" width="10.5703125" style="1" bestFit="1" customWidth="1"/>
    <col min="9" max="9" width="4.7109375" customWidth="1"/>
    <col min="10" max="10" width="6.85546875" style="1" customWidth="1"/>
    <col min="11" max="11" width="10.5703125" style="1" bestFit="1" customWidth="1"/>
    <col min="12" max="12" width="5.42578125" style="1" bestFit="1" customWidth="1"/>
    <col min="13" max="13" width="8.5703125" style="1" customWidth="1"/>
    <col min="14" max="14" width="6.85546875" style="1" customWidth="1"/>
    <col min="15" max="15" width="10.5703125" style="1" bestFit="1" customWidth="1"/>
    <col min="16" max="16" width="3" style="1" bestFit="1" customWidth="1"/>
    <col min="17" max="17" width="7" style="1" customWidth="1"/>
    <col min="18" max="18" width="6" style="1" bestFit="1" customWidth="1"/>
    <col min="19" max="19" width="10.5703125" style="1" bestFit="1" customWidth="1"/>
    <col min="20" max="20" width="3" style="1" bestFit="1" customWidth="1"/>
    <col min="21" max="21" width="6.7109375" style="1" customWidth="1"/>
    <col min="22" max="22" width="10.5703125" style="1" bestFit="1" customWidth="1"/>
    <col min="23" max="23" width="5.42578125" style="1" bestFit="1" customWidth="1"/>
    <col min="24" max="25" width="6" style="1" hidden="1" customWidth="1"/>
    <col min="26" max="26" width="4" style="1" bestFit="1" customWidth="1"/>
    <col min="27" max="16384" width="11.42578125" style="1"/>
  </cols>
  <sheetData>
    <row r="1" spans="1:26" s="6" customFormat="1" ht="12.75" x14ac:dyDescent="0.2">
      <c r="A1" s="45" t="s">
        <v>38</v>
      </c>
      <c r="B1" s="3" t="s">
        <v>32</v>
      </c>
      <c r="C1" s="4">
        <v>2007</v>
      </c>
      <c r="D1" s="5" t="s">
        <v>31</v>
      </c>
      <c r="F1" s="45" t="s">
        <v>38</v>
      </c>
      <c r="G1" s="3" t="s">
        <v>32</v>
      </c>
      <c r="H1" s="4">
        <v>2014</v>
      </c>
      <c r="I1" s="5" t="s">
        <v>31</v>
      </c>
      <c r="K1" s="11"/>
      <c r="L1" s="5" t="s">
        <v>33</v>
      </c>
      <c r="N1" s="15" t="s">
        <v>32</v>
      </c>
      <c r="O1" s="19">
        <v>2007</v>
      </c>
      <c r="P1" s="17" t="s">
        <v>31</v>
      </c>
      <c r="R1" s="16" t="s">
        <v>32</v>
      </c>
      <c r="S1" s="19">
        <v>2014</v>
      </c>
      <c r="T1" s="17" t="s">
        <v>31</v>
      </c>
      <c r="V1" s="16"/>
      <c r="W1" s="16" t="s">
        <v>33</v>
      </c>
      <c r="Z1" s="6" t="s">
        <v>39</v>
      </c>
    </row>
    <row r="2" spans="1:26" s="6" customFormat="1" ht="12.75" x14ac:dyDescent="0.2">
      <c r="A2" s="12">
        <v>3.1844155844155844</v>
      </c>
      <c r="B2" s="7">
        <f t="shared" ref="B2:B29" si="0">ROUND(A2,1)</f>
        <v>3.2</v>
      </c>
      <c r="C2" s="6" t="s">
        <v>13</v>
      </c>
      <c r="D2" s="6">
        <f>_xlfn.RANK.EQ(B2,$B$2:$B$29)</f>
        <v>18</v>
      </c>
      <c r="F2" s="12">
        <v>3.3547710421066821</v>
      </c>
      <c r="G2" s="7">
        <f t="shared" ref="G2:G29" si="1">ROUND(F2,1)</f>
        <v>3.4</v>
      </c>
      <c r="H2" s="6" t="s">
        <v>13</v>
      </c>
      <c r="I2" s="6">
        <f>_xlfn.RANK.EQ(G2,$G$2:$G$29)</f>
        <v>22</v>
      </c>
      <c r="K2" s="6" t="s">
        <v>13</v>
      </c>
      <c r="L2" s="14">
        <f>ROUND(G2-B2,1)</f>
        <v>0.2</v>
      </c>
      <c r="N2" s="6">
        <v>6.5</v>
      </c>
      <c r="O2" s="6" t="s">
        <v>30</v>
      </c>
      <c r="P2" s="6">
        <v>1</v>
      </c>
      <c r="R2" s="10">
        <v>10</v>
      </c>
      <c r="S2" s="6" t="s">
        <v>29</v>
      </c>
      <c r="T2" s="6">
        <v>1</v>
      </c>
      <c r="V2" s="6" t="s">
        <v>21</v>
      </c>
      <c r="W2" s="14">
        <v>5.4</v>
      </c>
      <c r="X2" s="6">
        <f>ABS(W2*2810)</f>
        <v>15174.000000000002</v>
      </c>
      <c r="Y2" s="60">
        <f>SUM((X2*4)/3.141)</f>
        <v>19323.782234957023</v>
      </c>
      <c r="Z2" s="60">
        <f>SQRT(Y2)</f>
        <v>139.01000767914886</v>
      </c>
    </row>
    <row r="3" spans="1:26" s="6" customFormat="1" ht="12.75" x14ac:dyDescent="0.2">
      <c r="A3" s="12">
        <v>3.1083766233766235</v>
      </c>
      <c r="B3" s="7">
        <f t="shared" si="0"/>
        <v>3.1</v>
      </c>
      <c r="C3" s="6" t="s">
        <v>9</v>
      </c>
      <c r="D3" s="6">
        <f t="shared" ref="D3:D29" si="2">_xlfn.RANK.EQ(B3,$B$2:$B$29)</f>
        <v>22</v>
      </c>
      <c r="F3" s="12">
        <v>3.7889003729834179</v>
      </c>
      <c r="G3" s="7">
        <f t="shared" si="1"/>
        <v>3.8</v>
      </c>
      <c r="H3" s="6" t="s">
        <v>9</v>
      </c>
      <c r="I3" s="6">
        <f t="shared" ref="I3:I29" si="3">_xlfn.RANK.EQ(G3,$G$2:$G$29)</f>
        <v>14</v>
      </c>
      <c r="K3" s="6" t="s">
        <v>9</v>
      </c>
      <c r="L3" s="14">
        <f t="shared" ref="L3:L29" si="4">ROUND(G3-B3,1)</f>
        <v>0.7</v>
      </c>
      <c r="O3" s="6" t="s">
        <v>29</v>
      </c>
      <c r="R3" s="10">
        <v>9</v>
      </c>
      <c r="S3" s="6" t="s">
        <v>21</v>
      </c>
      <c r="T3" s="6">
        <v>2</v>
      </c>
      <c r="V3" s="6" t="s">
        <v>26</v>
      </c>
      <c r="W3" s="14">
        <v>4.2</v>
      </c>
      <c r="X3" s="6">
        <f t="shared" ref="X3:X29" si="5">ABS(W3*2810)</f>
        <v>11802</v>
      </c>
      <c r="Y3" s="60">
        <f t="shared" ref="Y3:Y29" si="6">SUM((X3*4)/3.141)</f>
        <v>15029.608404966571</v>
      </c>
      <c r="Z3" s="60">
        <f t="shared" ref="Z3:Z29" si="7">SQRT(Y3)</f>
        <v>122.59530335606895</v>
      </c>
    </row>
    <row r="4" spans="1:26" s="6" customFormat="1" ht="12.75" x14ac:dyDescent="0.2">
      <c r="A4" s="12">
        <v>3.9220779220779223</v>
      </c>
      <c r="B4" s="7">
        <f t="shared" si="0"/>
        <v>3.9</v>
      </c>
      <c r="C4" s="6" t="s">
        <v>24</v>
      </c>
      <c r="D4" s="6">
        <f t="shared" si="2"/>
        <v>7</v>
      </c>
      <c r="F4" s="12">
        <v>7.4916640452972629</v>
      </c>
      <c r="G4" s="7">
        <f t="shared" si="1"/>
        <v>7.5</v>
      </c>
      <c r="H4" s="6" t="s">
        <v>24</v>
      </c>
      <c r="I4" s="6">
        <f t="shared" si="3"/>
        <v>5</v>
      </c>
      <c r="K4" s="6" t="s">
        <v>24</v>
      </c>
      <c r="L4" s="14">
        <f t="shared" si="4"/>
        <v>3.6</v>
      </c>
      <c r="N4" s="6">
        <v>5.5</v>
      </c>
      <c r="O4" s="6" t="s">
        <v>28</v>
      </c>
      <c r="P4" s="6">
        <v>3</v>
      </c>
      <c r="R4" s="10">
        <v>8.6999999999999993</v>
      </c>
      <c r="S4" s="6" t="s">
        <v>26</v>
      </c>
      <c r="T4" s="6">
        <v>3</v>
      </c>
      <c r="V4" s="6" t="s">
        <v>24</v>
      </c>
      <c r="W4" s="14">
        <v>3.6</v>
      </c>
      <c r="X4" s="6">
        <f t="shared" si="5"/>
        <v>10116</v>
      </c>
      <c r="Y4" s="60">
        <f t="shared" si="6"/>
        <v>12882.521489971346</v>
      </c>
      <c r="Z4" s="60">
        <f t="shared" si="7"/>
        <v>113.50119598476196</v>
      </c>
    </row>
    <row r="5" spans="1:26" s="6" customFormat="1" ht="12.75" x14ac:dyDescent="0.2">
      <c r="A5" s="12">
        <v>2.1883116883116882</v>
      </c>
      <c r="B5" s="7">
        <f t="shared" si="0"/>
        <v>2.2000000000000002</v>
      </c>
      <c r="C5" s="6" t="s">
        <v>3</v>
      </c>
      <c r="D5" s="6">
        <f t="shared" si="2"/>
        <v>28</v>
      </c>
      <c r="F5" s="12">
        <v>2.0531613715004715</v>
      </c>
      <c r="G5" s="7">
        <f t="shared" si="1"/>
        <v>2.1</v>
      </c>
      <c r="H5" s="6" t="s">
        <v>3</v>
      </c>
      <c r="I5" s="6">
        <f t="shared" si="3"/>
        <v>28</v>
      </c>
      <c r="K5" s="6" t="s">
        <v>3</v>
      </c>
      <c r="L5" s="14">
        <f t="shared" si="4"/>
        <v>-0.1</v>
      </c>
      <c r="N5" s="6">
        <v>5.3</v>
      </c>
      <c r="O5" s="6" t="s">
        <v>27</v>
      </c>
      <c r="P5" s="6">
        <v>4</v>
      </c>
      <c r="R5" s="10">
        <v>8.6</v>
      </c>
      <c r="S5" s="6" t="s">
        <v>28</v>
      </c>
      <c r="T5" s="6">
        <v>4</v>
      </c>
      <c r="V5" s="6" t="s">
        <v>29</v>
      </c>
      <c r="W5" s="14">
        <v>3.5</v>
      </c>
      <c r="X5" s="6">
        <f t="shared" si="5"/>
        <v>9835</v>
      </c>
      <c r="Y5" s="60">
        <f t="shared" si="6"/>
        <v>12524.673670805476</v>
      </c>
      <c r="Z5" s="60">
        <f t="shared" si="7"/>
        <v>111.9136884871796</v>
      </c>
    </row>
    <row r="6" spans="1:26" s="6" customFormat="1" ht="12.75" x14ac:dyDescent="0.2">
      <c r="A6" s="12">
        <v>2.6217532467532463</v>
      </c>
      <c r="B6" s="7">
        <f t="shared" si="0"/>
        <v>2.6</v>
      </c>
      <c r="C6" s="6" t="s">
        <v>6</v>
      </c>
      <c r="D6" s="6">
        <f t="shared" si="2"/>
        <v>25</v>
      </c>
      <c r="F6" s="12">
        <v>2.1692356086819751</v>
      </c>
      <c r="G6" s="7">
        <f t="shared" si="1"/>
        <v>2.2000000000000002</v>
      </c>
      <c r="H6" s="6" t="s">
        <v>6</v>
      </c>
      <c r="I6" s="6">
        <f t="shared" si="3"/>
        <v>26</v>
      </c>
      <c r="K6" s="6" t="s">
        <v>6</v>
      </c>
      <c r="L6" s="14">
        <f t="shared" si="4"/>
        <v>-0.4</v>
      </c>
      <c r="N6" s="6">
        <v>4.5</v>
      </c>
      <c r="O6" s="6" t="s">
        <v>26</v>
      </c>
      <c r="P6" s="6">
        <v>5</v>
      </c>
      <c r="R6" s="10">
        <v>7.5</v>
      </c>
      <c r="S6" s="6" t="s">
        <v>24</v>
      </c>
      <c r="T6" s="6">
        <v>5</v>
      </c>
      <c r="V6" s="6" t="s">
        <v>22</v>
      </c>
      <c r="W6" s="14">
        <v>3.2</v>
      </c>
      <c r="X6" s="6">
        <f t="shared" si="5"/>
        <v>8992</v>
      </c>
      <c r="Y6" s="60">
        <f t="shared" si="6"/>
        <v>11451.130213307864</v>
      </c>
      <c r="Z6" s="60">
        <f t="shared" si="7"/>
        <v>107.00995380481137</v>
      </c>
    </row>
    <row r="7" spans="1:26" s="6" customFormat="1" ht="12.75" x14ac:dyDescent="0.2">
      <c r="A7" s="12">
        <v>2.4659090909090908</v>
      </c>
      <c r="B7" s="7">
        <f t="shared" si="0"/>
        <v>2.5</v>
      </c>
      <c r="C7" s="6" t="s">
        <v>4</v>
      </c>
      <c r="D7" s="6">
        <f t="shared" si="2"/>
        <v>27</v>
      </c>
      <c r="F7" s="12">
        <v>4.9097200377477179</v>
      </c>
      <c r="G7" s="7">
        <f t="shared" si="1"/>
        <v>4.9000000000000004</v>
      </c>
      <c r="H7" s="6" t="s">
        <v>4</v>
      </c>
      <c r="I7" s="6">
        <f t="shared" si="3"/>
        <v>11</v>
      </c>
      <c r="K7" s="6" t="s">
        <v>4</v>
      </c>
      <c r="L7" s="14">
        <f t="shared" si="4"/>
        <v>2.4</v>
      </c>
      <c r="N7" s="18">
        <v>4.3</v>
      </c>
      <c r="O7" s="18" t="s">
        <v>25</v>
      </c>
      <c r="P7" s="18">
        <v>6</v>
      </c>
      <c r="R7" s="10">
        <v>7.1</v>
      </c>
      <c r="S7" s="6" t="s">
        <v>22</v>
      </c>
      <c r="T7" s="6">
        <v>6</v>
      </c>
      <c r="V7" s="6" t="s">
        <v>28</v>
      </c>
      <c r="W7" s="14">
        <v>3.1</v>
      </c>
      <c r="X7" s="6">
        <f t="shared" si="5"/>
        <v>8711</v>
      </c>
      <c r="Y7" s="60">
        <f t="shared" si="6"/>
        <v>11093.282394141994</v>
      </c>
      <c r="Z7" s="60">
        <f t="shared" si="7"/>
        <v>105.32465235709061</v>
      </c>
    </row>
    <row r="8" spans="1:26" s="6" customFormat="1" ht="12.75" x14ac:dyDescent="0.2">
      <c r="A8" s="12">
        <v>3.3387662337662336</v>
      </c>
      <c r="B8" s="7">
        <f t="shared" si="0"/>
        <v>3.3</v>
      </c>
      <c r="C8" s="6" t="s">
        <v>16</v>
      </c>
      <c r="D8" s="6">
        <f t="shared" si="2"/>
        <v>15</v>
      </c>
      <c r="F8" s="12">
        <v>3.6890828202938928</v>
      </c>
      <c r="G8" s="7">
        <f t="shared" si="1"/>
        <v>3.7</v>
      </c>
      <c r="H8" s="6" t="s">
        <v>16</v>
      </c>
      <c r="I8" s="6">
        <f t="shared" si="3"/>
        <v>15</v>
      </c>
      <c r="K8" s="6" t="s">
        <v>16</v>
      </c>
      <c r="L8" s="14">
        <f t="shared" si="4"/>
        <v>0.4</v>
      </c>
      <c r="N8" s="6">
        <v>3.9</v>
      </c>
      <c r="O8" s="6" t="s">
        <v>24</v>
      </c>
      <c r="P8" s="6">
        <v>7</v>
      </c>
      <c r="R8" s="10">
        <v>6.6</v>
      </c>
      <c r="S8" s="6" t="s">
        <v>30</v>
      </c>
      <c r="T8" s="6">
        <v>7</v>
      </c>
      <c r="V8" s="6" t="s">
        <v>7</v>
      </c>
      <c r="W8" s="14">
        <v>2.7</v>
      </c>
      <c r="X8" s="6">
        <f t="shared" si="5"/>
        <v>7587.0000000000009</v>
      </c>
      <c r="Y8" s="60">
        <f t="shared" si="6"/>
        <v>9661.8911174785117</v>
      </c>
      <c r="Z8" s="60">
        <f t="shared" si="7"/>
        <v>98.294919082720199</v>
      </c>
    </row>
    <row r="9" spans="1:26" s="6" customFormat="1" ht="12.75" x14ac:dyDescent="0.2">
      <c r="A9" s="12">
        <v>4.5113636363636367</v>
      </c>
      <c r="B9" s="7">
        <f t="shared" si="0"/>
        <v>4.5</v>
      </c>
      <c r="C9" s="6" t="s">
        <v>26</v>
      </c>
      <c r="D9" s="6">
        <f t="shared" si="2"/>
        <v>5</v>
      </c>
      <c r="F9" s="12">
        <v>8.6722239698018218</v>
      </c>
      <c r="G9" s="7">
        <f t="shared" si="1"/>
        <v>8.6999999999999993</v>
      </c>
      <c r="H9" s="6" t="s">
        <v>26</v>
      </c>
      <c r="I9" s="6">
        <f t="shared" si="3"/>
        <v>3</v>
      </c>
      <c r="K9" s="6" t="s">
        <v>26</v>
      </c>
      <c r="L9" s="14">
        <f t="shared" si="4"/>
        <v>4.2</v>
      </c>
      <c r="O9" s="6" t="s">
        <v>23</v>
      </c>
      <c r="R9" s="10">
        <v>5.9</v>
      </c>
      <c r="S9" s="6" t="s">
        <v>27</v>
      </c>
      <c r="T9" s="6">
        <v>8</v>
      </c>
      <c r="V9" s="6" t="s">
        <v>4</v>
      </c>
      <c r="W9" s="14">
        <v>2.4</v>
      </c>
      <c r="X9" s="6">
        <f t="shared" si="5"/>
        <v>6744</v>
      </c>
      <c r="Y9" s="60">
        <f t="shared" si="6"/>
        <v>8588.3476599808982</v>
      </c>
      <c r="Z9" s="60">
        <f t="shared" si="7"/>
        <v>92.673338452765904</v>
      </c>
    </row>
    <row r="10" spans="1:26" s="6" customFormat="1" ht="12.75" x14ac:dyDescent="0.2">
      <c r="A10" s="12">
        <v>3.1776623376623379</v>
      </c>
      <c r="B10" s="7">
        <f t="shared" si="0"/>
        <v>3.2</v>
      </c>
      <c r="C10" s="6" t="s">
        <v>12</v>
      </c>
      <c r="D10" s="6">
        <f t="shared" si="2"/>
        <v>18</v>
      </c>
      <c r="F10" s="12">
        <v>3.5960382869725427</v>
      </c>
      <c r="G10" s="7">
        <f t="shared" si="1"/>
        <v>3.6</v>
      </c>
      <c r="H10" s="6" t="s">
        <v>12</v>
      </c>
      <c r="I10" s="6">
        <f t="shared" si="3"/>
        <v>18</v>
      </c>
      <c r="K10" s="6" t="s">
        <v>12</v>
      </c>
      <c r="L10" s="14">
        <f t="shared" si="4"/>
        <v>0.4</v>
      </c>
      <c r="O10" s="6" t="s">
        <v>22</v>
      </c>
      <c r="R10" s="10">
        <v>5.4</v>
      </c>
      <c r="S10" s="6" t="s">
        <v>7</v>
      </c>
      <c r="T10" s="6">
        <v>9</v>
      </c>
      <c r="V10" s="6" t="s">
        <v>5</v>
      </c>
      <c r="W10" s="14">
        <v>1.9</v>
      </c>
      <c r="X10" s="6">
        <f t="shared" si="5"/>
        <v>5339</v>
      </c>
      <c r="Y10" s="60">
        <f t="shared" si="6"/>
        <v>6799.1085641515438</v>
      </c>
      <c r="Z10" s="60">
        <f t="shared" si="7"/>
        <v>82.456707211430313</v>
      </c>
    </row>
    <row r="11" spans="1:26" s="6" customFormat="1" ht="12.75" x14ac:dyDescent="0.2">
      <c r="A11" s="12">
        <v>3.3810389610389611</v>
      </c>
      <c r="B11" s="7">
        <f t="shared" si="0"/>
        <v>3.4</v>
      </c>
      <c r="C11" s="6" t="s">
        <v>19</v>
      </c>
      <c r="D11" s="6">
        <f t="shared" si="2"/>
        <v>12</v>
      </c>
      <c r="F11" s="12">
        <v>3.7102718734552642</v>
      </c>
      <c r="G11" s="7">
        <f t="shared" si="1"/>
        <v>3.7</v>
      </c>
      <c r="H11" s="6" t="s">
        <v>19</v>
      </c>
      <c r="I11" s="6">
        <f t="shared" si="3"/>
        <v>15</v>
      </c>
      <c r="K11" s="6" t="s">
        <v>19</v>
      </c>
      <c r="L11" s="14">
        <f t="shared" si="4"/>
        <v>0.3</v>
      </c>
      <c r="N11" s="6">
        <v>3.6</v>
      </c>
      <c r="O11" s="6" t="s">
        <v>21</v>
      </c>
      <c r="P11" s="6">
        <v>10</v>
      </c>
      <c r="R11" s="10">
        <v>5.0999999999999996</v>
      </c>
      <c r="S11" s="6" t="s">
        <v>14</v>
      </c>
      <c r="T11" s="6">
        <v>10</v>
      </c>
      <c r="V11" s="6" t="s">
        <v>14</v>
      </c>
      <c r="W11" s="14">
        <v>1.8</v>
      </c>
      <c r="X11" s="6">
        <f t="shared" si="5"/>
        <v>5058</v>
      </c>
      <c r="Y11" s="60">
        <f t="shared" si="6"/>
        <v>6441.2607449856732</v>
      </c>
      <c r="Z11" s="60">
        <f t="shared" si="7"/>
        <v>80.257465353608524</v>
      </c>
    </row>
    <row r="12" spans="1:26" s="6" customFormat="1" ht="12.75" x14ac:dyDescent="0.2">
      <c r="A12" s="12">
        <v>3.4375974025974028</v>
      </c>
      <c r="B12" s="7">
        <f t="shared" si="0"/>
        <v>3.4</v>
      </c>
      <c r="C12" s="6" t="s">
        <v>18</v>
      </c>
      <c r="D12" s="6">
        <f t="shared" si="2"/>
        <v>12</v>
      </c>
      <c r="F12" s="12">
        <v>3.5884671729654429</v>
      </c>
      <c r="G12" s="7">
        <f t="shared" si="1"/>
        <v>3.6</v>
      </c>
      <c r="H12" s="6" t="s">
        <v>18</v>
      </c>
      <c r="I12" s="6">
        <f t="shared" si="3"/>
        <v>18</v>
      </c>
      <c r="K12" s="6" t="s">
        <v>18</v>
      </c>
      <c r="L12" s="14">
        <f t="shared" si="4"/>
        <v>0.2</v>
      </c>
      <c r="O12" s="6" t="s">
        <v>20</v>
      </c>
      <c r="R12" s="10">
        <v>4.9000000000000004</v>
      </c>
      <c r="S12" s="6" t="s">
        <v>4</v>
      </c>
      <c r="T12" s="6">
        <v>11</v>
      </c>
      <c r="V12" s="6" t="s">
        <v>9</v>
      </c>
      <c r="W12" s="14">
        <v>0.7</v>
      </c>
      <c r="X12" s="6">
        <f t="shared" si="5"/>
        <v>1966.9999999999998</v>
      </c>
      <c r="Y12" s="60">
        <f t="shared" si="6"/>
        <v>2504.9347341610951</v>
      </c>
      <c r="Z12" s="60">
        <f t="shared" si="7"/>
        <v>50.049323014013837</v>
      </c>
    </row>
    <row r="13" spans="1:26" s="6" customFormat="1" ht="12.75" x14ac:dyDescent="0.2">
      <c r="A13" s="12">
        <v>6.5227272727272725</v>
      </c>
      <c r="B13" s="7">
        <f t="shared" si="0"/>
        <v>6.5</v>
      </c>
      <c r="C13" s="6" t="s">
        <v>30</v>
      </c>
      <c r="D13" s="6">
        <f t="shared" si="2"/>
        <v>1</v>
      </c>
      <c r="F13" s="12">
        <v>6.5517458320226467</v>
      </c>
      <c r="G13" s="7">
        <f t="shared" si="1"/>
        <v>6.6</v>
      </c>
      <c r="H13" s="6" t="s">
        <v>30</v>
      </c>
      <c r="I13" s="6">
        <f t="shared" si="3"/>
        <v>7</v>
      </c>
      <c r="K13" s="6" t="s">
        <v>30</v>
      </c>
      <c r="L13" s="14">
        <f t="shared" si="4"/>
        <v>0.1</v>
      </c>
      <c r="N13" s="6">
        <v>3.4</v>
      </c>
      <c r="O13" s="6" t="s">
        <v>19</v>
      </c>
      <c r="P13" s="6">
        <v>12</v>
      </c>
      <c r="R13" s="47">
        <v>4.5</v>
      </c>
      <c r="S13" s="18" t="s">
        <v>5</v>
      </c>
      <c r="T13" s="18">
        <v>12</v>
      </c>
      <c r="V13" s="6" t="s">
        <v>27</v>
      </c>
      <c r="W13" s="14">
        <v>0.6</v>
      </c>
      <c r="X13" s="6">
        <f t="shared" si="5"/>
        <v>1686</v>
      </c>
      <c r="Y13" s="60">
        <f t="shared" si="6"/>
        <v>2147.0869149952246</v>
      </c>
      <c r="Z13" s="60">
        <f t="shared" si="7"/>
        <v>46.336669226382952</v>
      </c>
    </row>
    <row r="14" spans="1:26" s="6" customFormat="1" ht="12.75" x14ac:dyDescent="0.2">
      <c r="A14" s="12">
        <v>3.5568181818181817</v>
      </c>
      <c r="B14" s="7">
        <f t="shared" si="0"/>
        <v>3.6</v>
      </c>
      <c r="C14" s="6" t="s">
        <v>21</v>
      </c>
      <c r="D14" s="6">
        <f t="shared" si="2"/>
        <v>10</v>
      </c>
      <c r="F14" s="12">
        <v>8.9694872601446995</v>
      </c>
      <c r="G14" s="7">
        <f t="shared" si="1"/>
        <v>9</v>
      </c>
      <c r="H14" s="6" t="s">
        <v>21</v>
      </c>
      <c r="I14" s="6">
        <f t="shared" si="3"/>
        <v>2</v>
      </c>
      <c r="K14" s="6" t="s">
        <v>21</v>
      </c>
      <c r="L14" s="14">
        <f t="shared" si="4"/>
        <v>5.4</v>
      </c>
      <c r="O14" s="6" t="s">
        <v>18</v>
      </c>
      <c r="R14" s="10">
        <v>3.9</v>
      </c>
      <c r="S14" s="6" t="s">
        <v>25</v>
      </c>
      <c r="T14" s="6">
        <v>13</v>
      </c>
      <c r="V14" s="6" t="s">
        <v>16</v>
      </c>
      <c r="W14" s="14">
        <v>0.4</v>
      </c>
      <c r="X14" s="6">
        <f t="shared" si="5"/>
        <v>1124</v>
      </c>
      <c r="Y14" s="60">
        <f t="shared" si="6"/>
        <v>1431.391276663483</v>
      </c>
      <c r="Z14" s="60">
        <f t="shared" si="7"/>
        <v>37.833731994920655</v>
      </c>
    </row>
    <row r="15" spans="1:26" s="6" customFormat="1" ht="12.75" x14ac:dyDescent="0.2">
      <c r="A15" s="12">
        <v>3.1282467532467528</v>
      </c>
      <c r="B15" s="7">
        <f t="shared" si="0"/>
        <v>3.1</v>
      </c>
      <c r="C15" s="6" t="s">
        <v>8</v>
      </c>
      <c r="D15" s="6">
        <f t="shared" si="2"/>
        <v>22</v>
      </c>
      <c r="F15" s="12">
        <v>2.1833910034602075</v>
      </c>
      <c r="G15" s="7">
        <f t="shared" si="1"/>
        <v>2.2000000000000002</v>
      </c>
      <c r="H15" s="6" t="s">
        <v>8</v>
      </c>
      <c r="I15" s="6">
        <f t="shared" si="3"/>
        <v>26</v>
      </c>
      <c r="K15" s="6" t="s">
        <v>8</v>
      </c>
      <c r="L15" s="14">
        <f t="shared" si="4"/>
        <v>-0.9</v>
      </c>
      <c r="N15" s="18"/>
      <c r="O15" s="18" t="s">
        <v>17</v>
      </c>
      <c r="P15" s="18"/>
      <c r="R15" s="10">
        <v>3.8</v>
      </c>
      <c r="S15" s="6" t="s">
        <v>9</v>
      </c>
      <c r="T15" s="6">
        <v>14</v>
      </c>
      <c r="V15" s="6" t="s">
        <v>12</v>
      </c>
      <c r="W15" s="14"/>
      <c r="X15" s="6">
        <f t="shared" si="5"/>
        <v>0</v>
      </c>
      <c r="Y15" s="60">
        <f t="shared" si="6"/>
        <v>0</v>
      </c>
      <c r="Z15" s="60">
        <f t="shared" si="7"/>
        <v>0</v>
      </c>
    </row>
    <row r="16" spans="1:26" s="6" customFormat="1" ht="12.75" x14ac:dyDescent="0.2">
      <c r="A16" s="12">
        <v>3.2869480519480518</v>
      </c>
      <c r="B16" s="7">
        <f t="shared" si="0"/>
        <v>3.3</v>
      </c>
      <c r="C16" s="6" t="s">
        <v>15</v>
      </c>
      <c r="D16" s="6">
        <f t="shared" si="2"/>
        <v>15</v>
      </c>
      <c r="F16" s="12">
        <v>3.6586347908147219</v>
      </c>
      <c r="G16" s="7">
        <f t="shared" si="1"/>
        <v>3.7</v>
      </c>
      <c r="H16" s="6" t="s">
        <v>15</v>
      </c>
      <c r="I16" s="6">
        <f t="shared" si="3"/>
        <v>15</v>
      </c>
      <c r="K16" s="6" t="s">
        <v>15</v>
      </c>
      <c r="L16" s="14">
        <f t="shared" si="4"/>
        <v>0.4</v>
      </c>
      <c r="N16" s="6">
        <v>3.3</v>
      </c>
      <c r="O16" s="6" t="s">
        <v>16</v>
      </c>
      <c r="P16" s="6">
        <v>15</v>
      </c>
      <c r="R16" s="10">
        <v>3.7</v>
      </c>
      <c r="S16" s="6" t="s">
        <v>16</v>
      </c>
      <c r="T16" s="6">
        <v>15</v>
      </c>
      <c r="V16" s="6" t="s">
        <v>15</v>
      </c>
      <c r="W16" s="14"/>
      <c r="X16" s="6">
        <f t="shared" si="5"/>
        <v>0</v>
      </c>
      <c r="Y16" s="60">
        <f t="shared" si="6"/>
        <v>0</v>
      </c>
      <c r="Z16" s="60">
        <f t="shared" si="7"/>
        <v>0</v>
      </c>
    </row>
    <row r="17" spans="1:26" s="6" customFormat="1" ht="12.75" x14ac:dyDescent="0.2">
      <c r="A17" s="12">
        <v>5.5340909090909092</v>
      </c>
      <c r="B17" s="7">
        <f t="shared" si="0"/>
        <v>5.5</v>
      </c>
      <c r="C17" s="6" t="s">
        <v>28</v>
      </c>
      <c r="D17" s="6">
        <f t="shared" si="2"/>
        <v>3</v>
      </c>
      <c r="F17" s="12">
        <v>8.5504875747090257</v>
      </c>
      <c r="G17" s="7">
        <f t="shared" si="1"/>
        <v>8.6</v>
      </c>
      <c r="H17" s="6" t="s">
        <v>28</v>
      </c>
      <c r="I17" s="6">
        <f t="shared" si="3"/>
        <v>4</v>
      </c>
      <c r="K17" s="6" t="s">
        <v>28</v>
      </c>
      <c r="L17" s="14">
        <f t="shared" si="4"/>
        <v>3.1</v>
      </c>
      <c r="O17" s="6" t="s">
        <v>15</v>
      </c>
      <c r="R17" s="10"/>
      <c r="S17" s="6" t="s">
        <v>19</v>
      </c>
      <c r="V17" s="6" t="s">
        <v>19</v>
      </c>
      <c r="W17" s="14">
        <v>0.3</v>
      </c>
      <c r="X17" s="6">
        <f t="shared" si="5"/>
        <v>843</v>
      </c>
      <c r="Y17" s="60">
        <f t="shared" si="6"/>
        <v>1073.5434574976123</v>
      </c>
      <c r="Z17" s="60">
        <f t="shared" si="7"/>
        <v>32.764973027573397</v>
      </c>
    </row>
    <row r="18" spans="1:26" s="6" customFormat="1" ht="12.75" x14ac:dyDescent="0.2">
      <c r="A18" s="12">
        <v>6.4740259740259747</v>
      </c>
      <c r="B18" s="7">
        <f t="shared" si="0"/>
        <v>6.5</v>
      </c>
      <c r="C18" s="6" t="s">
        <v>29</v>
      </c>
      <c r="D18" s="6">
        <f t="shared" si="2"/>
        <v>1</v>
      </c>
      <c r="F18" s="12">
        <v>10</v>
      </c>
      <c r="G18" s="7">
        <f t="shared" si="1"/>
        <v>10</v>
      </c>
      <c r="H18" s="6" t="s">
        <v>29</v>
      </c>
      <c r="I18" s="6">
        <f t="shared" si="3"/>
        <v>1</v>
      </c>
      <c r="K18" s="6" t="s">
        <v>29</v>
      </c>
      <c r="L18" s="14">
        <f t="shared" si="4"/>
        <v>3.5</v>
      </c>
      <c r="O18" s="6" t="s">
        <v>14</v>
      </c>
      <c r="R18" s="10"/>
      <c r="S18" s="6" t="s">
        <v>15</v>
      </c>
      <c r="V18" s="6" t="s">
        <v>13</v>
      </c>
      <c r="W18" s="14">
        <v>0.2</v>
      </c>
      <c r="X18" s="6">
        <f t="shared" si="5"/>
        <v>562</v>
      </c>
      <c r="Y18" s="60">
        <f t="shared" si="6"/>
        <v>715.69563833174152</v>
      </c>
      <c r="Z18" s="60">
        <f t="shared" si="7"/>
        <v>26.752488451202844</v>
      </c>
    </row>
    <row r="19" spans="1:26" s="6" customFormat="1" ht="12.75" x14ac:dyDescent="0.2">
      <c r="A19" s="12">
        <v>3.5853246753246752</v>
      </c>
      <c r="B19" s="7">
        <f t="shared" si="0"/>
        <v>3.6</v>
      </c>
      <c r="C19" s="6" t="s">
        <v>20</v>
      </c>
      <c r="D19" s="6">
        <f t="shared" si="2"/>
        <v>10</v>
      </c>
      <c r="F19" s="12">
        <v>3.1128261358019147</v>
      </c>
      <c r="G19" s="7">
        <f t="shared" si="1"/>
        <v>3.1</v>
      </c>
      <c r="H19" s="6" t="s">
        <v>20</v>
      </c>
      <c r="I19" s="6">
        <f t="shared" si="3"/>
        <v>24</v>
      </c>
      <c r="K19" s="6" t="s">
        <v>20</v>
      </c>
      <c r="L19" s="14">
        <f t="shared" si="4"/>
        <v>-0.5</v>
      </c>
      <c r="N19" s="6">
        <v>3.2</v>
      </c>
      <c r="O19" s="6" t="s">
        <v>13</v>
      </c>
      <c r="P19" s="6">
        <v>18</v>
      </c>
      <c r="R19" s="10">
        <v>3.6</v>
      </c>
      <c r="S19" s="6" t="s">
        <v>12</v>
      </c>
      <c r="T19" s="6">
        <v>18</v>
      </c>
      <c r="V19" s="6" t="s">
        <v>18</v>
      </c>
      <c r="W19" s="14"/>
      <c r="X19" s="6">
        <f t="shared" si="5"/>
        <v>0</v>
      </c>
      <c r="Y19" s="60">
        <f t="shared" si="6"/>
        <v>0</v>
      </c>
      <c r="Z19" s="60">
        <f t="shared" si="7"/>
        <v>0</v>
      </c>
    </row>
    <row r="20" spans="1:26" s="6" customFormat="1" ht="12.75" x14ac:dyDescent="0.2">
      <c r="A20" s="12">
        <v>4.3116883116883118</v>
      </c>
      <c r="B20" s="7">
        <f t="shared" si="0"/>
        <v>4.3</v>
      </c>
      <c r="C20" s="6" t="s">
        <v>25</v>
      </c>
      <c r="D20" s="6">
        <f t="shared" si="2"/>
        <v>6</v>
      </c>
      <c r="F20" s="12">
        <v>3.9358288770053473</v>
      </c>
      <c r="G20" s="7">
        <f t="shared" si="1"/>
        <v>3.9</v>
      </c>
      <c r="H20" s="6" t="s">
        <v>25</v>
      </c>
      <c r="I20" s="6">
        <f t="shared" si="3"/>
        <v>13</v>
      </c>
      <c r="K20" s="6" t="s">
        <v>25</v>
      </c>
      <c r="L20" s="14">
        <f t="shared" si="4"/>
        <v>-0.4</v>
      </c>
      <c r="O20" s="6" t="s">
        <v>12</v>
      </c>
      <c r="R20" s="10"/>
      <c r="S20" s="6" t="s">
        <v>18</v>
      </c>
      <c r="V20" s="6" t="s">
        <v>17</v>
      </c>
      <c r="W20" s="14"/>
      <c r="X20" s="6">
        <f t="shared" si="5"/>
        <v>0</v>
      </c>
      <c r="Y20" s="60">
        <f t="shared" si="6"/>
        <v>0</v>
      </c>
      <c r="Z20" s="60">
        <f t="shared" si="7"/>
        <v>0</v>
      </c>
    </row>
    <row r="21" spans="1:26" s="6" customFormat="1" ht="12.75" x14ac:dyDescent="0.2">
      <c r="A21" s="12">
        <v>3.87</v>
      </c>
      <c r="B21" s="7">
        <f t="shared" si="0"/>
        <v>3.9</v>
      </c>
      <c r="C21" s="6" t="s">
        <v>23</v>
      </c>
      <c r="D21" s="6">
        <f t="shared" si="2"/>
        <v>7</v>
      </c>
      <c r="F21" s="12">
        <v>3.5142857142857142</v>
      </c>
      <c r="G21" s="7">
        <f t="shared" si="1"/>
        <v>3.5</v>
      </c>
      <c r="H21" s="6" t="s">
        <v>23</v>
      </c>
      <c r="I21" s="6">
        <f t="shared" si="3"/>
        <v>21</v>
      </c>
      <c r="K21" s="6" t="s">
        <v>23</v>
      </c>
      <c r="L21" s="14">
        <f t="shared" si="4"/>
        <v>-0.4</v>
      </c>
      <c r="O21" s="6" t="s">
        <v>11</v>
      </c>
      <c r="R21" s="10"/>
      <c r="S21" s="6" t="s">
        <v>17</v>
      </c>
      <c r="V21" s="6" t="s">
        <v>10</v>
      </c>
      <c r="W21" s="14"/>
      <c r="X21" s="6">
        <f t="shared" si="5"/>
        <v>0</v>
      </c>
      <c r="Y21" s="60">
        <f t="shared" si="6"/>
        <v>0</v>
      </c>
      <c r="Z21" s="60">
        <f t="shared" si="7"/>
        <v>0</v>
      </c>
    </row>
    <row r="22" spans="1:26" s="6" customFormat="1" ht="12.75" x14ac:dyDescent="0.2">
      <c r="A22" s="12">
        <v>3.8636363636363642</v>
      </c>
      <c r="B22" s="7">
        <f t="shared" si="0"/>
        <v>3.9</v>
      </c>
      <c r="C22" s="6" t="s">
        <v>22</v>
      </c>
      <c r="D22" s="6">
        <f t="shared" si="2"/>
        <v>7</v>
      </c>
      <c r="F22" s="12">
        <v>7.1038062283737018</v>
      </c>
      <c r="G22" s="7">
        <f t="shared" si="1"/>
        <v>7.1</v>
      </c>
      <c r="H22" s="6" t="s">
        <v>22</v>
      </c>
      <c r="I22" s="6">
        <f t="shared" si="3"/>
        <v>6</v>
      </c>
      <c r="K22" s="6" t="s">
        <v>22</v>
      </c>
      <c r="L22" s="14">
        <f t="shared" si="4"/>
        <v>3.2</v>
      </c>
      <c r="N22" s="18"/>
      <c r="O22" s="18" t="s">
        <v>10</v>
      </c>
      <c r="P22" s="18"/>
      <c r="R22" s="10">
        <v>3.5</v>
      </c>
      <c r="S22" s="6" t="s">
        <v>23</v>
      </c>
      <c r="T22" s="6">
        <v>21</v>
      </c>
      <c r="V22" s="18" t="s">
        <v>30</v>
      </c>
      <c r="W22" s="20">
        <v>0.1</v>
      </c>
      <c r="X22" s="18">
        <f t="shared" si="5"/>
        <v>281</v>
      </c>
      <c r="Y22" s="61">
        <f t="shared" si="6"/>
        <v>357.84781916587076</v>
      </c>
      <c r="Z22" s="61">
        <f t="shared" si="7"/>
        <v>18.916865997460327</v>
      </c>
    </row>
    <row r="23" spans="1:26" s="6" customFormat="1" ht="12.75" x14ac:dyDescent="0.2">
      <c r="A23" s="12">
        <v>5.2613636363636358</v>
      </c>
      <c r="B23" s="7">
        <f t="shared" si="0"/>
        <v>5.3</v>
      </c>
      <c r="C23" s="6" t="s">
        <v>27</v>
      </c>
      <c r="D23" s="6">
        <f t="shared" si="2"/>
        <v>4</v>
      </c>
      <c r="F23" s="12">
        <v>5.9204152249134934</v>
      </c>
      <c r="G23" s="7">
        <f t="shared" si="1"/>
        <v>5.9</v>
      </c>
      <c r="H23" s="6" t="s">
        <v>27</v>
      </c>
      <c r="I23" s="6">
        <f t="shared" si="3"/>
        <v>8</v>
      </c>
      <c r="K23" s="6" t="s">
        <v>27</v>
      </c>
      <c r="L23" s="14">
        <f t="shared" si="4"/>
        <v>0.6</v>
      </c>
      <c r="N23" s="6">
        <v>3.1</v>
      </c>
      <c r="O23" s="6" t="s">
        <v>9</v>
      </c>
      <c r="P23" s="6">
        <v>22</v>
      </c>
      <c r="R23" s="10">
        <v>3.4</v>
      </c>
      <c r="S23" s="6" t="s">
        <v>13</v>
      </c>
      <c r="T23" s="6">
        <v>22</v>
      </c>
      <c r="V23" s="6" t="s">
        <v>3</v>
      </c>
      <c r="W23" s="14">
        <v>-0.1</v>
      </c>
      <c r="X23" s="62">
        <f t="shared" si="5"/>
        <v>281</v>
      </c>
      <c r="Y23" s="63">
        <f t="shared" si="6"/>
        <v>357.84781916587076</v>
      </c>
      <c r="Z23" s="63">
        <f t="shared" si="7"/>
        <v>18.916865997460327</v>
      </c>
    </row>
    <row r="24" spans="1:26" s="6" customFormat="1" ht="12.75" x14ac:dyDescent="0.2">
      <c r="A24" s="12">
        <v>2.7142857142857144</v>
      </c>
      <c r="B24" s="7">
        <f t="shared" si="0"/>
        <v>2.7</v>
      </c>
      <c r="C24" s="6" t="s">
        <v>7</v>
      </c>
      <c r="D24" s="6">
        <f t="shared" si="2"/>
        <v>24</v>
      </c>
      <c r="F24" s="12">
        <v>5.37684806542938</v>
      </c>
      <c r="G24" s="7">
        <f t="shared" si="1"/>
        <v>5.4</v>
      </c>
      <c r="H24" s="6" t="s">
        <v>7</v>
      </c>
      <c r="I24" s="6">
        <f t="shared" si="3"/>
        <v>9</v>
      </c>
      <c r="K24" s="6" t="s">
        <v>7</v>
      </c>
      <c r="L24" s="14">
        <f t="shared" si="4"/>
        <v>2.7</v>
      </c>
      <c r="O24" s="6" t="s">
        <v>8</v>
      </c>
      <c r="R24" s="47"/>
      <c r="S24" s="18" t="s">
        <v>10</v>
      </c>
      <c r="T24" s="18"/>
      <c r="V24" s="6" t="s">
        <v>6</v>
      </c>
      <c r="W24" s="14">
        <v>-0.4</v>
      </c>
      <c r="X24" s="62">
        <f t="shared" si="5"/>
        <v>1124</v>
      </c>
      <c r="Y24" s="63">
        <f t="shared" si="6"/>
        <v>1431.391276663483</v>
      </c>
      <c r="Z24" s="63">
        <f t="shared" si="7"/>
        <v>37.833731994920655</v>
      </c>
    </row>
    <row r="25" spans="1:26" s="6" customFormat="1" ht="12.75" x14ac:dyDescent="0.2">
      <c r="A25" s="12">
        <v>3.2597402597402603</v>
      </c>
      <c r="B25" s="7">
        <f t="shared" si="0"/>
        <v>3.3</v>
      </c>
      <c r="C25" s="6" t="s">
        <v>14</v>
      </c>
      <c r="D25" s="6">
        <f t="shared" si="2"/>
        <v>15</v>
      </c>
      <c r="F25" s="12">
        <v>5.1078955646429689</v>
      </c>
      <c r="G25" s="7">
        <f t="shared" si="1"/>
        <v>5.0999999999999996</v>
      </c>
      <c r="H25" s="6" t="s">
        <v>14</v>
      </c>
      <c r="I25" s="6">
        <f t="shared" si="3"/>
        <v>10</v>
      </c>
      <c r="K25" s="6" t="s">
        <v>14</v>
      </c>
      <c r="L25" s="14">
        <f t="shared" si="4"/>
        <v>1.8</v>
      </c>
      <c r="N25" s="6">
        <v>2.7</v>
      </c>
      <c r="O25" s="6" t="s">
        <v>7</v>
      </c>
      <c r="P25" s="6">
        <v>24</v>
      </c>
      <c r="R25" s="10">
        <v>3.1</v>
      </c>
      <c r="S25" s="6" t="s">
        <v>20</v>
      </c>
      <c r="T25" s="6">
        <v>24</v>
      </c>
      <c r="V25" s="6" t="s">
        <v>25</v>
      </c>
      <c r="W25" s="14"/>
      <c r="X25" s="62">
        <f t="shared" si="5"/>
        <v>0</v>
      </c>
      <c r="Y25" s="63">
        <f t="shared" si="6"/>
        <v>0</v>
      </c>
      <c r="Z25" s="63">
        <f t="shared" si="7"/>
        <v>0</v>
      </c>
    </row>
    <row r="26" spans="1:26" s="6" customFormat="1" ht="12.75" x14ac:dyDescent="0.2">
      <c r="A26" s="12">
        <v>2.5584415584415585</v>
      </c>
      <c r="B26" s="7">
        <f t="shared" si="0"/>
        <v>2.6</v>
      </c>
      <c r="C26" s="6" t="s">
        <v>5</v>
      </c>
      <c r="D26" s="6">
        <f t="shared" si="2"/>
        <v>25</v>
      </c>
      <c r="F26" s="12">
        <v>4.4737338785781695</v>
      </c>
      <c r="G26" s="7">
        <f t="shared" si="1"/>
        <v>4.5</v>
      </c>
      <c r="H26" s="6" t="s">
        <v>5</v>
      </c>
      <c r="I26" s="6">
        <f t="shared" si="3"/>
        <v>12</v>
      </c>
      <c r="K26" s="6" t="s">
        <v>5</v>
      </c>
      <c r="L26" s="14">
        <f t="shared" si="4"/>
        <v>1.9</v>
      </c>
      <c r="N26" s="6">
        <v>2.6</v>
      </c>
      <c r="O26" s="6" t="s">
        <v>6</v>
      </c>
      <c r="P26" s="6">
        <v>25</v>
      </c>
      <c r="R26" s="10">
        <v>2.5</v>
      </c>
      <c r="S26" s="6" t="s">
        <v>11</v>
      </c>
      <c r="T26" s="6">
        <v>25</v>
      </c>
      <c r="V26" s="6" t="s">
        <v>23</v>
      </c>
      <c r="W26" s="14"/>
      <c r="X26" s="62">
        <f t="shared" si="5"/>
        <v>0</v>
      </c>
      <c r="Y26" s="63">
        <f t="shared" si="6"/>
        <v>0</v>
      </c>
      <c r="Z26" s="63">
        <f t="shared" si="7"/>
        <v>0</v>
      </c>
    </row>
    <row r="27" spans="1:26" s="6" customFormat="1" ht="12.75" x14ac:dyDescent="0.2">
      <c r="A27" s="12">
        <v>3.2012987012987009</v>
      </c>
      <c r="B27" s="7">
        <f t="shared" si="0"/>
        <v>3.2</v>
      </c>
      <c r="C27" s="6" t="s">
        <v>11</v>
      </c>
      <c r="D27" s="6">
        <f t="shared" si="2"/>
        <v>18</v>
      </c>
      <c r="F27" s="12">
        <v>2.5457691097829507</v>
      </c>
      <c r="G27" s="7">
        <f t="shared" si="1"/>
        <v>2.5</v>
      </c>
      <c r="H27" s="6" t="s">
        <v>11</v>
      </c>
      <c r="I27" s="6">
        <f t="shared" si="3"/>
        <v>25</v>
      </c>
      <c r="K27" s="6" t="s">
        <v>11</v>
      </c>
      <c r="L27" s="14">
        <f t="shared" si="4"/>
        <v>-0.7</v>
      </c>
      <c r="O27" s="6" t="s">
        <v>5</v>
      </c>
      <c r="R27" s="10">
        <v>2.2000000000000002</v>
      </c>
      <c r="S27" s="6" t="s">
        <v>6</v>
      </c>
      <c r="T27" s="6">
        <v>26</v>
      </c>
      <c r="V27" s="6" t="s">
        <v>20</v>
      </c>
      <c r="W27" s="14">
        <v>-0.5</v>
      </c>
      <c r="X27" s="62">
        <f t="shared" si="5"/>
        <v>1405</v>
      </c>
      <c r="Y27" s="63">
        <f t="shared" si="6"/>
        <v>1789.2390958293538</v>
      </c>
      <c r="Z27" s="63">
        <f t="shared" si="7"/>
        <v>42.299398291575656</v>
      </c>
    </row>
    <row r="28" spans="1:26" s="6" customFormat="1" ht="12.75" x14ac:dyDescent="0.2">
      <c r="A28" s="12">
        <v>3.443766233766234</v>
      </c>
      <c r="B28" s="7">
        <f t="shared" si="0"/>
        <v>3.4</v>
      </c>
      <c r="C28" s="6" t="s">
        <v>17</v>
      </c>
      <c r="D28" s="6">
        <f t="shared" si="2"/>
        <v>12</v>
      </c>
      <c r="F28" s="12">
        <v>3.5565955152114324</v>
      </c>
      <c r="G28" s="7">
        <f t="shared" si="1"/>
        <v>3.6</v>
      </c>
      <c r="H28" s="6" t="s">
        <v>17</v>
      </c>
      <c r="I28" s="6">
        <f t="shared" si="3"/>
        <v>18</v>
      </c>
      <c r="K28" s="6" t="s">
        <v>17</v>
      </c>
      <c r="L28" s="14">
        <f t="shared" si="4"/>
        <v>0.2</v>
      </c>
      <c r="N28" s="6">
        <v>2.5</v>
      </c>
      <c r="O28" s="6" t="s">
        <v>4</v>
      </c>
      <c r="P28" s="6">
        <v>27</v>
      </c>
      <c r="R28" s="10"/>
      <c r="S28" s="6" t="s">
        <v>8</v>
      </c>
      <c r="V28" s="6" t="s">
        <v>11</v>
      </c>
      <c r="W28" s="14">
        <v>-0.7</v>
      </c>
      <c r="X28" s="62">
        <f t="shared" si="5"/>
        <v>1966.9999999999998</v>
      </c>
      <c r="Y28" s="63">
        <f t="shared" si="6"/>
        <v>2504.9347341610951</v>
      </c>
      <c r="Z28" s="63">
        <f t="shared" si="7"/>
        <v>50.049323014013837</v>
      </c>
    </row>
    <row r="29" spans="1:26" s="6" customFormat="1" ht="12.75" x14ac:dyDescent="0.2">
      <c r="A29" s="12">
        <v>3.1538961038961038</v>
      </c>
      <c r="B29" s="7">
        <f t="shared" si="0"/>
        <v>3.2</v>
      </c>
      <c r="C29" s="6" t="s">
        <v>10</v>
      </c>
      <c r="D29" s="6">
        <f t="shared" si="2"/>
        <v>18</v>
      </c>
      <c r="F29" s="12">
        <v>3.3969765874264146</v>
      </c>
      <c r="G29" s="7">
        <f t="shared" si="1"/>
        <v>3.4</v>
      </c>
      <c r="H29" s="6" t="s">
        <v>10</v>
      </c>
      <c r="I29" s="6">
        <f t="shared" si="3"/>
        <v>22</v>
      </c>
      <c r="K29" s="6" t="s">
        <v>10</v>
      </c>
      <c r="L29" s="14">
        <f t="shared" si="4"/>
        <v>0.2</v>
      </c>
      <c r="N29" s="6">
        <v>2.2000000000000002</v>
      </c>
      <c r="O29" s="6" t="s">
        <v>3</v>
      </c>
      <c r="P29" s="6">
        <v>28</v>
      </c>
      <c r="R29" s="10">
        <v>2.1</v>
      </c>
      <c r="S29" s="6" t="s">
        <v>3</v>
      </c>
      <c r="T29" s="6">
        <v>28</v>
      </c>
      <c r="V29" s="6" t="s">
        <v>8</v>
      </c>
      <c r="W29" s="14">
        <v>-0.9</v>
      </c>
      <c r="X29" s="62">
        <f t="shared" si="5"/>
        <v>2529</v>
      </c>
      <c r="Y29" s="63">
        <f t="shared" si="6"/>
        <v>3220.6303724928366</v>
      </c>
      <c r="Z29" s="63">
        <f t="shared" si="7"/>
        <v>56.750597992380982</v>
      </c>
    </row>
    <row r="30" spans="1:26" s="6" customFormat="1" ht="5.0999999999999996" customHeight="1" x14ac:dyDescent="0.2">
      <c r="A30" s="12"/>
      <c r="B30" s="7"/>
      <c r="F30" s="12"/>
      <c r="G30" s="7"/>
      <c r="L30" s="14"/>
      <c r="W30" s="14"/>
    </row>
    <row r="31" spans="1:26" s="6" customFormat="1" ht="5.0999999999999996" customHeight="1" x14ac:dyDescent="0.2">
      <c r="A31" s="37"/>
      <c r="B31" s="38"/>
      <c r="C31" s="39"/>
      <c r="D31" s="39"/>
      <c r="E31" s="39"/>
      <c r="F31" s="37"/>
      <c r="G31" s="38"/>
      <c r="H31" s="39"/>
      <c r="I31" s="39"/>
      <c r="J31" s="39"/>
      <c r="K31" s="39"/>
      <c r="L31" s="40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40"/>
      <c r="X31" s="40"/>
      <c r="Y31" s="40"/>
      <c r="Z31" s="40"/>
    </row>
    <row r="32" spans="1:26" s="6" customFormat="1" ht="5.0999999999999996" customHeight="1" x14ac:dyDescent="0.2">
      <c r="A32" s="8"/>
      <c r="B32" s="8"/>
      <c r="D32" s="9"/>
      <c r="F32" s="8"/>
      <c r="G32" s="8"/>
      <c r="I32" s="9"/>
    </row>
    <row r="33" spans="1:23" s="6" customFormat="1" ht="12.75" x14ac:dyDescent="0.2">
      <c r="A33" s="21" t="s">
        <v>34</v>
      </c>
      <c r="B33" s="21"/>
      <c r="C33" s="22">
        <f>COUNTIF(B2:B29,"&gt;"&amp;B34)</f>
        <v>6</v>
      </c>
      <c r="D33" s="9"/>
      <c r="F33" s="21" t="s">
        <v>34</v>
      </c>
      <c r="G33" s="21"/>
      <c r="H33" s="22">
        <f>COUNTIF(G2:G29,"&gt;"&amp;G34)</f>
        <v>12</v>
      </c>
      <c r="I33" s="9"/>
      <c r="N33" s="33" t="str">
        <f>A33</f>
        <v>Q4</v>
      </c>
      <c r="O33" s="33"/>
      <c r="P33" s="33">
        <f>C33</f>
        <v>6</v>
      </c>
      <c r="Q33" s="33"/>
      <c r="R33" s="33" t="str">
        <f>F33</f>
        <v>Q4</v>
      </c>
      <c r="T33" s="33">
        <f>H33</f>
        <v>12</v>
      </c>
      <c r="V33" s="33"/>
      <c r="W33" s="33"/>
    </row>
    <row r="34" spans="1:23" s="6" customFormat="1" ht="12.75" x14ac:dyDescent="0.2">
      <c r="A34" s="21" t="s">
        <v>2</v>
      </c>
      <c r="B34" s="23">
        <f>_xlfn.QUARTILE.EXC($B$2:$B$29,3)</f>
        <v>3.9</v>
      </c>
      <c r="C34" s="24">
        <f>COUNTIF(B2:B29,"&gt;"&amp;B35)-COUNTIF(B2:B29,"&gt;"&amp;B34)</f>
        <v>8</v>
      </c>
      <c r="D34" s="9"/>
      <c r="F34" s="21" t="s">
        <v>2</v>
      </c>
      <c r="G34" s="23">
        <f>_xlfn.QUARTILE.EXC($B$2:$B$29,3)</f>
        <v>3.9</v>
      </c>
      <c r="H34" s="24">
        <f>COUNTIF(G2:G29,"&gt;"&amp;G35)-COUNTIF(G2:G29,"&gt;"&amp;G34)</f>
        <v>11</v>
      </c>
      <c r="I34" s="9"/>
      <c r="K34" s="30" t="s">
        <v>35</v>
      </c>
      <c r="L34" s="22">
        <f>COUNTIF(L2:L29,"&gt;0")</f>
        <v>21</v>
      </c>
      <c r="N34" s="33" t="str">
        <f>A34</f>
        <v>Q3</v>
      </c>
      <c r="O34" s="34">
        <f>B34</f>
        <v>3.9</v>
      </c>
      <c r="P34" s="33">
        <f>C34</f>
        <v>8</v>
      </c>
      <c r="R34" s="33" t="str">
        <f>F34</f>
        <v>Q3</v>
      </c>
      <c r="S34" s="34">
        <f>B34</f>
        <v>3.9</v>
      </c>
      <c r="T34" s="33">
        <f>H34</f>
        <v>11</v>
      </c>
      <c r="V34" s="30" t="s">
        <v>35</v>
      </c>
      <c r="W34" s="33">
        <f>L34</f>
        <v>21</v>
      </c>
    </row>
    <row r="35" spans="1:23" s="6" customFormat="1" ht="12.75" x14ac:dyDescent="0.2">
      <c r="A35" s="21" t="s">
        <v>1</v>
      </c>
      <c r="B35" s="23">
        <f>_xlfn.QUARTILE.EXC($B$2:$B$29,2)</f>
        <v>3.3499999999999996</v>
      </c>
      <c r="C35" s="24">
        <f>COUNTIF(B2:B29,"&gt;"&amp;B36)-COUNTIF(B2:B29,"&gt;"&amp;B35)</f>
        <v>7</v>
      </c>
      <c r="D35" s="9"/>
      <c r="F35" s="21" t="s">
        <v>1</v>
      </c>
      <c r="G35" s="23">
        <f>_xlfn.QUARTILE.EXC($B$2:$B$29,2)</f>
        <v>3.3499999999999996</v>
      </c>
      <c r="H35" s="24">
        <f>COUNTIF(G2:G29,"&gt;"&amp;G36)-COUNTIF(G2:G29,"&gt;"&amp;G35)</f>
        <v>0</v>
      </c>
      <c r="I35" s="9"/>
      <c r="K35" s="30" t="s">
        <v>36</v>
      </c>
      <c r="L35" s="44">
        <f>COUNTIF(L2:L29,"=0")</f>
        <v>0</v>
      </c>
      <c r="N35" s="33" t="str">
        <f>A35</f>
        <v>Q2</v>
      </c>
      <c r="O35" s="34">
        <f>B35</f>
        <v>3.3499999999999996</v>
      </c>
      <c r="P35" s="33">
        <f>C35</f>
        <v>7</v>
      </c>
      <c r="R35" s="33" t="str">
        <f>F35</f>
        <v>Q2</v>
      </c>
      <c r="S35" s="34">
        <f>B35</f>
        <v>3.3499999999999996</v>
      </c>
      <c r="T35" s="33">
        <f>H35</f>
        <v>0</v>
      </c>
      <c r="V35" s="30" t="s">
        <v>36</v>
      </c>
      <c r="W35" s="43">
        <f>L35</f>
        <v>0</v>
      </c>
    </row>
    <row r="36" spans="1:23" s="6" customFormat="1" ht="12.75" x14ac:dyDescent="0.2">
      <c r="A36" s="27" t="s">
        <v>0</v>
      </c>
      <c r="B36" s="28">
        <f>_xlfn.QUARTILE.EXC($B$2:$B$29,1)</f>
        <v>3.125</v>
      </c>
      <c r="C36" s="29">
        <f>COUNTIF(B2:B29,"&lt;="&amp;B36)</f>
        <v>7</v>
      </c>
      <c r="D36" s="9"/>
      <c r="F36" s="27" t="s">
        <v>0</v>
      </c>
      <c r="G36" s="28">
        <f>_xlfn.QUARTILE.EXC($B$2:$B$29,1)</f>
        <v>3.125</v>
      </c>
      <c r="H36" s="29">
        <f>COUNTIF(G2:G29,"&lt;="&amp;G36)</f>
        <v>5</v>
      </c>
      <c r="I36" s="9"/>
      <c r="K36" s="31" t="s">
        <v>37</v>
      </c>
      <c r="L36" s="42">
        <f>COUNTIF(L2:L29,"&lt;0")</f>
        <v>7</v>
      </c>
      <c r="N36" s="35" t="str">
        <f>A36</f>
        <v>Q1</v>
      </c>
      <c r="O36" s="36">
        <f>B36</f>
        <v>3.125</v>
      </c>
      <c r="P36" s="35">
        <f>C36</f>
        <v>7</v>
      </c>
      <c r="R36" s="35" t="str">
        <f>F36</f>
        <v>Q1</v>
      </c>
      <c r="S36" s="36">
        <f>B36</f>
        <v>3.125</v>
      </c>
      <c r="T36" s="35">
        <f>H36</f>
        <v>5</v>
      </c>
      <c r="V36" s="31" t="s">
        <v>37</v>
      </c>
      <c r="W36" s="41">
        <f>L36</f>
        <v>7</v>
      </c>
    </row>
    <row r="37" spans="1:23" x14ac:dyDescent="0.25">
      <c r="A37" s="25"/>
      <c r="B37" s="25"/>
      <c r="C37" s="26">
        <f>SUM(C33:C36)</f>
        <v>28</v>
      </c>
      <c r="F37" s="25"/>
      <c r="G37" s="25"/>
      <c r="H37" s="26">
        <f>SUM(H33:H36)</f>
        <v>28</v>
      </c>
      <c r="L37" s="32">
        <f>SUM(L34:L36)</f>
        <v>28</v>
      </c>
      <c r="N37" s="33"/>
      <c r="O37" s="33"/>
      <c r="P37" s="33">
        <f>C37</f>
        <v>28</v>
      </c>
      <c r="T37" s="33">
        <f>H37</f>
        <v>28</v>
      </c>
      <c r="W37" s="33">
        <f>L37</f>
        <v>28</v>
      </c>
    </row>
    <row r="38" spans="1:23" ht="6.75" customHeight="1" x14ac:dyDescent="0.25"/>
    <row r="39" spans="1:23" s="6" customFormat="1" ht="5.0999999999999996" customHeight="1" x14ac:dyDescent="0.2">
      <c r="A39" s="37"/>
      <c r="B39" s="38"/>
      <c r="C39" s="39"/>
      <c r="D39" s="39"/>
      <c r="E39" s="39"/>
      <c r="F39" s="37"/>
      <c r="G39" s="38"/>
      <c r="H39" s="39"/>
      <c r="I39" s="39"/>
      <c r="J39" s="39"/>
      <c r="K39" s="39"/>
      <c r="L39" s="40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40"/>
    </row>
  </sheetData>
  <sortState ref="V2:W29">
    <sortCondition descending="1" ref="W2:W29"/>
    <sortCondition ref="V2:V29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W39"/>
  <sheetViews>
    <sheetView zoomScaleNormal="100" workbookViewId="0"/>
  </sheetViews>
  <sheetFormatPr baseColWidth="10" defaultRowHeight="15" x14ac:dyDescent="0.25"/>
  <cols>
    <col min="1" max="1" width="6.7109375" style="2" customWidth="1"/>
    <col min="2" max="2" width="7.140625" style="2" bestFit="1" customWidth="1"/>
    <col min="3" max="3" width="10.5703125" style="1" bestFit="1" customWidth="1"/>
    <col min="4" max="4" width="4.7109375" style="51" customWidth="1"/>
    <col min="5" max="5" width="6.85546875" style="1" customWidth="1"/>
    <col min="6" max="6" width="6.7109375" style="2" customWidth="1"/>
    <col min="7" max="7" width="7.140625" style="2" bestFit="1" customWidth="1"/>
    <col min="8" max="8" width="10.5703125" style="1" bestFit="1" customWidth="1"/>
    <col min="9" max="9" width="4.7109375" style="51" customWidth="1"/>
    <col min="10" max="10" width="6.85546875" style="1" customWidth="1"/>
    <col min="11" max="11" width="10.5703125" style="1" bestFit="1" customWidth="1"/>
    <col min="12" max="12" width="5.42578125" style="1" bestFit="1" customWidth="1"/>
    <col min="13" max="13" width="8.5703125" style="1" customWidth="1"/>
    <col min="14" max="14" width="6.85546875" style="1" customWidth="1"/>
    <col min="15" max="15" width="10.5703125" style="1" bestFit="1" customWidth="1"/>
    <col min="16" max="16" width="3" style="1" bestFit="1" customWidth="1"/>
    <col min="17" max="17" width="7" style="1" customWidth="1"/>
    <col min="18" max="18" width="6" style="1" bestFit="1" customWidth="1"/>
    <col min="19" max="19" width="10.5703125" style="1" bestFit="1" customWidth="1"/>
    <col min="20" max="20" width="3" style="1" bestFit="1" customWidth="1"/>
    <col min="21" max="21" width="6.7109375" style="1" customWidth="1"/>
    <col min="22" max="22" width="10.5703125" style="1" bestFit="1" customWidth="1"/>
    <col min="23" max="23" width="5.42578125" style="1" bestFit="1" customWidth="1"/>
    <col min="24" max="16384" width="11.42578125" style="1"/>
  </cols>
  <sheetData>
    <row r="1" spans="1:23" s="6" customFormat="1" ht="12.75" x14ac:dyDescent="0.2">
      <c r="A1" s="45" t="s">
        <v>38</v>
      </c>
      <c r="B1" s="3" t="s">
        <v>32</v>
      </c>
      <c r="C1" s="4">
        <v>2007</v>
      </c>
      <c r="D1" s="5" t="s">
        <v>31</v>
      </c>
      <c r="F1" s="45" t="s">
        <v>38</v>
      </c>
      <c r="G1" s="3" t="s">
        <v>32</v>
      </c>
      <c r="H1" s="4">
        <v>2014</v>
      </c>
      <c r="I1" s="5" t="s">
        <v>31</v>
      </c>
      <c r="K1" s="11"/>
      <c r="L1" s="5" t="s">
        <v>33</v>
      </c>
      <c r="N1" s="15" t="s">
        <v>32</v>
      </c>
      <c r="O1" s="19">
        <v>2007</v>
      </c>
      <c r="P1" s="17" t="s">
        <v>31</v>
      </c>
      <c r="R1" s="16" t="s">
        <v>32</v>
      </c>
      <c r="S1" s="19">
        <v>2014</v>
      </c>
      <c r="T1" s="17" t="s">
        <v>31</v>
      </c>
      <c r="V1" s="16"/>
      <c r="W1" s="16" t="s">
        <v>33</v>
      </c>
    </row>
    <row r="2" spans="1:23" s="6" customFormat="1" ht="12.75" x14ac:dyDescent="0.2">
      <c r="A2" s="12">
        <v>5.7993010135667697</v>
      </c>
      <c r="B2" s="7">
        <f t="shared" ref="B2:B29" si="0">ROUND(A2,1)</f>
        <v>5.8</v>
      </c>
      <c r="C2" s="6" t="s">
        <v>13</v>
      </c>
      <c r="D2" s="6">
        <f>_xlfn.RANK.EQ(B2,$B$2:$B$29)</f>
        <v>10</v>
      </c>
      <c r="F2" s="12">
        <v>5.7993010135667697</v>
      </c>
      <c r="G2" s="7">
        <f t="shared" ref="G2:G29" si="1">ROUND(F2,1)</f>
        <v>5.8</v>
      </c>
      <c r="H2" s="6" t="s">
        <v>13</v>
      </c>
      <c r="I2" s="6">
        <f>_xlfn.RANK.EQ(G2,$G$2:$G$29)</f>
        <v>10</v>
      </c>
      <c r="K2" s="6" t="s">
        <v>13</v>
      </c>
      <c r="L2" s="14">
        <f>ROUND(G2-B2,1)</f>
        <v>0</v>
      </c>
      <c r="N2" s="10">
        <v>10</v>
      </c>
      <c r="O2" s="6" t="s">
        <v>20</v>
      </c>
      <c r="P2" s="6">
        <v>1</v>
      </c>
      <c r="R2" s="10"/>
      <c r="W2" s="14"/>
    </row>
    <row r="3" spans="1:23" s="6" customFormat="1" ht="12.75" x14ac:dyDescent="0.2">
      <c r="A3" s="12">
        <v>4.6905692185428194</v>
      </c>
      <c r="B3" s="7">
        <f t="shared" si="0"/>
        <v>4.7</v>
      </c>
      <c r="C3" s="6" t="s">
        <v>9</v>
      </c>
      <c r="D3" s="6">
        <f t="shared" ref="D3:D29" si="2">_xlfn.RANK.EQ(B3,$B$2:$B$29)</f>
        <v>13</v>
      </c>
      <c r="F3" s="12">
        <v>4.6905692185428194</v>
      </c>
      <c r="G3" s="7">
        <f t="shared" si="1"/>
        <v>4.7</v>
      </c>
      <c r="H3" s="6" t="s">
        <v>9</v>
      </c>
      <c r="I3" s="6">
        <f t="shared" ref="I3:I29" si="3">_xlfn.RANK.EQ(G3,$G$2:$G$29)</f>
        <v>13</v>
      </c>
      <c r="K3" s="6" t="s">
        <v>9</v>
      </c>
      <c r="L3" s="14">
        <f t="shared" ref="L3:L29" si="4">ROUND(G3-B3,1)</f>
        <v>0</v>
      </c>
      <c r="N3" s="10"/>
      <c r="O3" s="6" t="s">
        <v>14</v>
      </c>
      <c r="R3" s="10"/>
      <c r="W3" s="14"/>
    </row>
    <row r="4" spans="1:23" s="6" customFormat="1" ht="12.75" x14ac:dyDescent="0.2">
      <c r="A4" s="12">
        <v>7.5851188232652387</v>
      </c>
      <c r="B4" s="7">
        <f t="shared" si="0"/>
        <v>7.6</v>
      </c>
      <c r="C4" s="6" t="s">
        <v>24</v>
      </c>
      <c r="D4" s="6">
        <f t="shared" si="2"/>
        <v>6</v>
      </c>
      <c r="F4" s="12">
        <v>7.5851188232652387</v>
      </c>
      <c r="G4" s="7">
        <f t="shared" si="1"/>
        <v>7.6</v>
      </c>
      <c r="H4" s="6" t="s">
        <v>24</v>
      </c>
      <c r="I4" s="6">
        <f t="shared" si="3"/>
        <v>6</v>
      </c>
      <c r="K4" s="6" t="s">
        <v>24</v>
      </c>
      <c r="L4" s="14">
        <f t="shared" si="4"/>
        <v>0</v>
      </c>
      <c r="N4" s="10">
        <v>9.5</v>
      </c>
      <c r="O4" s="6" t="s">
        <v>21</v>
      </c>
      <c r="P4" s="6">
        <v>3</v>
      </c>
      <c r="R4" s="10"/>
      <c r="W4" s="14"/>
    </row>
    <row r="5" spans="1:23" s="6" customFormat="1" ht="12.75" x14ac:dyDescent="0.2">
      <c r="A5" s="48">
        <v>7.3794505474581031</v>
      </c>
      <c r="B5" s="7">
        <f t="shared" si="0"/>
        <v>7.4</v>
      </c>
      <c r="C5" s="6" t="s">
        <v>3</v>
      </c>
      <c r="D5" s="6">
        <f t="shared" si="2"/>
        <v>7</v>
      </c>
      <c r="F5" s="48">
        <v>7.3794505474581031</v>
      </c>
      <c r="G5" s="7">
        <f t="shared" si="1"/>
        <v>7.4</v>
      </c>
      <c r="H5" s="6" t="s">
        <v>3</v>
      </c>
      <c r="I5" s="6">
        <f t="shared" si="3"/>
        <v>7</v>
      </c>
      <c r="K5" s="6" t="s">
        <v>3</v>
      </c>
      <c r="L5" s="14">
        <f t="shared" si="4"/>
        <v>0</v>
      </c>
      <c r="N5" s="10">
        <v>8.8000000000000007</v>
      </c>
      <c r="O5" s="6" t="s">
        <v>28</v>
      </c>
      <c r="P5" s="6">
        <v>4</v>
      </c>
      <c r="R5" s="10"/>
      <c r="W5" s="14"/>
    </row>
    <row r="6" spans="1:23" s="6" customFormat="1" ht="12.75" x14ac:dyDescent="0.2">
      <c r="A6" s="48">
        <v>2</v>
      </c>
      <c r="B6" s="7">
        <f t="shared" si="0"/>
        <v>2</v>
      </c>
      <c r="C6" s="6" t="s">
        <v>6</v>
      </c>
      <c r="D6" s="6">
        <f t="shared" si="2"/>
        <v>18</v>
      </c>
      <c r="F6" s="48">
        <v>2</v>
      </c>
      <c r="G6" s="7">
        <f t="shared" si="1"/>
        <v>2</v>
      </c>
      <c r="H6" s="6" t="s">
        <v>6</v>
      </c>
      <c r="I6" s="6">
        <f t="shared" si="3"/>
        <v>18</v>
      </c>
      <c r="K6" s="6" t="s">
        <v>6</v>
      </c>
      <c r="L6" s="14">
        <f t="shared" si="4"/>
        <v>0</v>
      </c>
      <c r="N6" s="10">
        <v>8.1</v>
      </c>
      <c r="O6" s="6" t="s">
        <v>5</v>
      </c>
      <c r="P6" s="6">
        <v>5</v>
      </c>
      <c r="R6" s="10"/>
      <c r="W6" s="14"/>
    </row>
    <row r="7" spans="1:23" s="6" customFormat="1" ht="12.75" x14ac:dyDescent="0.2">
      <c r="A7" s="12">
        <v>7.0932037621407584</v>
      </c>
      <c r="B7" s="7">
        <f t="shared" si="0"/>
        <v>7.1</v>
      </c>
      <c r="C7" s="6" t="s">
        <v>4</v>
      </c>
      <c r="D7" s="6">
        <f t="shared" si="2"/>
        <v>9</v>
      </c>
      <c r="F7" s="12">
        <v>7.0932037621407584</v>
      </c>
      <c r="G7" s="7">
        <f t="shared" si="1"/>
        <v>7.1</v>
      </c>
      <c r="H7" s="6" t="s">
        <v>4</v>
      </c>
      <c r="I7" s="6">
        <f t="shared" si="3"/>
        <v>9</v>
      </c>
      <c r="K7" s="6" t="s">
        <v>4</v>
      </c>
      <c r="L7" s="14">
        <f t="shared" si="4"/>
        <v>0</v>
      </c>
      <c r="N7" s="10">
        <v>7.6</v>
      </c>
      <c r="O7" s="6" t="s">
        <v>24</v>
      </c>
      <c r="P7" s="6">
        <v>6</v>
      </c>
      <c r="R7" s="10"/>
      <c r="W7" s="14"/>
    </row>
    <row r="8" spans="1:23" s="6" customFormat="1" ht="12.75" x14ac:dyDescent="0.2">
      <c r="A8" s="12">
        <v>1.2720279142420745</v>
      </c>
      <c r="B8" s="7">
        <f t="shared" si="0"/>
        <v>1.3</v>
      </c>
      <c r="C8" s="6" t="s">
        <v>16</v>
      </c>
      <c r="D8" s="6">
        <f t="shared" si="2"/>
        <v>22</v>
      </c>
      <c r="F8" s="12">
        <v>1.2720279142420745</v>
      </c>
      <c r="G8" s="7">
        <f t="shared" si="1"/>
        <v>1.3</v>
      </c>
      <c r="H8" s="6" t="s">
        <v>16</v>
      </c>
      <c r="I8" s="6">
        <f t="shared" si="3"/>
        <v>22</v>
      </c>
      <c r="K8" s="6" t="s">
        <v>16</v>
      </c>
      <c r="L8" s="14">
        <f t="shared" si="4"/>
        <v>0</v>
      </c>
      <c r="N8" s="47">
        <v>7.4</v>
      </c>
      <c r="O8" s="18" t="s">
        <v>3</v>
      </c>
      <c r="P8" s="18">
        <v>7</v>
      </c>
      <c r="R8" s="10"/>
      <c r="W8" s="14"/>
    </row>
    <row r="9" spans="1:23" s="6" customFormat="1" ht="12.75" x14ac:dyDescent="0.2">
      <c r="A9" s="12">
        <v>4.5684923230322712</v>
      </c>
      <c r="B9" s="7">
        <f t="shared" si="0"/>
        <v>4.5999999999999996</v>
      </c>
      <c r="C9" s="6" t="s">
        <v>26</v>
      </c>
      <c r="D9" s="6">
        <f t="shared" si="2"/>
        <v>14</v>
      </c>
      <c r="F9" s="12">
        <v>4.5684923230322712</v>
      </c>
      <c r="G9" s="7">
        <f t="shared" si="1"/>
        <v>4.5999999999999996</v>
      </c>
      <c r="H9" s="6" t="s">
        <v>26</v>
      </c>
      <c r="I9" s="6">
        <f t="shared" si="3"/>
        <v>14</v>
      </c>
      <c r="K9" s="6" t="s">
        <v>26</v>
      </c>
      <c r="L9" s="14">
        <f t="shared" si="4"/>
        <v>0</v>
      </c>
      <c r="N9" s="10">
        <v>7.3</v>
      </c>
      <c r="O9" s="6" t="s">
        <v>29</v>
      </c>
      <c r="P9" s="6">
        <v>8</v>
      </c>
      <c r="R9" s="10"/>
      <c r="W9" s="14"/>
    </row>
    <row r="10" spans="1:23" s="6" customFormat="1" ht="12.75" x14ac:dyDescent="0.2">
      <c r="A10" s="12">
        <v>2</v>
      </c>
      <c r="B10" s="7">
        <f t="shared" si="0"/>
        <v>2</v>
      </c>
      <c r="C10" s="6" t="s">
        <v>12</v>
      </c>
      <c r="D10" s="6">
        <f t="shared" si="2"/>
        <v>18</v>
      </c>
      <c r="F10" s="12">
        <v>2</v>
      </c>
      <c r="G10" s="7">
        <f t="shared" si="1"/>
        <v>2</v>
      </c>
      <c r="H10" s="6" t="s">
        <v>12</v>
      </c>
      <c r="I10" s="6">
        <f t="shared" si="3"/>
        <v>18</v>
      </c>
      <c r="K10" s="6" t="s">
        <v>12</v>
      </c>
      <c r="L10" s="14">
        <f t="shared" si="4"/>
        <v>0</v>
      </c>
      <c r="N10" s="10">
        <v>7.1</v>
      </c>
      <c r="O10" s="6" t="s">
        <v>4</v>
      </c>
      <c r="P10" s="6">
        <v>9</v>
      </c>
      <c r="R10" s="10"/>
      <c r="W10" s="14"/>
    </row>
    <row r="11" spans="1:23" s="6" customFormat="1" ht="12.75" x14ac:dyDescent="0.2">
      <c r="A11" s="12">
        <v>1.9254007016479644</v>
      </c>
      <c r="B11" s="7">
        <f t="shared" si="0"/>
        <v>1.9</v>
      </c>
      <c r="C11" s="6" t="s">
        <v>19</v>
      </c>
      <c r="D11" s="6">
        <f t="shared" si="2"/>
        <v>20</v>
      </c>
      <c r="F11" s="12">
        <v>1.9254007016479644</v>
      </c>
      <c r="G11" s="7">
        <f t="shared" si="1"/>
        <v>1.9</v>
      </c>
      <c r="H11" s="6" t="s">
        <v>19</v>
      </c>
      <c r="I11" s="6">
        <f t="shared" si="3"/>
        <v>20</v>
      </c>
      <c r="K11" s="6" t="s">
        <v>19</v>
      </c>
      <c r="L11" s="14">
        <f t="shared" si="4"/>
        <v>0</v>
      </c>
      <c r="N11" s="10">
        <v>5.8</v>
      </c>
      <c r="O11" s="6" t="s">
        <v>13</v>
      </c>
      <c r="P11" s="6">
        <v>10</v>
      </c>
      <c r="R11" s="10"/>
      <c r="W11" s="14"/>
    </row>
    <row r="12" spans="1:23" s="6" customFormat="1" ht="12.75" x14ac:dyDescent="0.2">
      <c r="A12" s="12">
        <v>1.2865148432358213</v>
      </c>
      <c r="B12" s="7">
        <f t="shared" si="0"/>
        <v>1.3</v>
      </c>
      <c r="C12" s="6" t="s">
        <v>18</v>
      </c>
      <c r="D12" s="6">
        <f t="shared" si="2"/>
        <v>22</v>
      </c>
      <c r="F12" s="12">
        <v>1.2865148432358213</v>
      </c>
      <c r="G12" s="7">
        <f t="shared" si="1"/>
        <v>1.3</v>
      </c>
      <c r="H12" s="6" t="s">
        <v>18</v>
      </c>
      <c r="I12" s="6">
        <f t="shared" si="3"/>
        <v>22</v>
      </c>
      <c r="K12" s="6" t="s">
        <v>18</v>
      </c>
      <c r="L12" s="14">
        <f t="shared" si="4"/>
        <v>0</v>
      </c>
      <c r="N12" s="10">
        <v>5.5</v>
      </c>
      <c r="O12" s="6" t="s">
        <v>7</v>
      </c>
      <c r="P12" s="6">
        <v>11</v>
      </c>
      <c r="R12" s="10"/>
      <c r="W12" s="14"/>
    </row>
    <row r="13" spans="1:23" s="6" customFormat="1" ht="12.75" x14ac:dyDescent="0.2">
      <c r="A13" s="12">
        <v>4</v>
      </c>
      <c r="B13" s="7">
        <f t="shared" si="0"/>
        <v>4</v>
      </c>
      <c r="C13" s="6" t="s">
        <v>30</v>
      </c>
      <c r="D13" s="6">
        <f t="shared" si="2"/>
        <v>15</v>
      </c>
      <c r="F13" s="12">
        <v>4</v>
      </c>
      <c r="G13" s="7">
        <f t="shared" si="1"/>
        <v>4</v>
      </c>
      <c r="H13" s="6" t="s">
        <v>30</v>
      </c>
      <c r="I13" s="6">
        <f t="shared" si="3"/>
        <v>15</v>
      </c>
      <c r="K13" s="6" t="s">
        <v>30</v>
      </c>
      <c r="L13" s="14">
        <f t="shared" si="4"/>
        <v>0</v>
      </c>
      <c r="N13" s="10">
        <v>4.9000000000000004</v>
      </c>
      <c r="O13" s="6" t="s">
        <v>22</v>
      </c>
      <c r="P13" s="6">
        <v>12</v>
      </c>
      <c r="R13" s="10"/>
      <c r="W13" s="14"/>
    </row>
    <row r="14" spans="1:23" s="6" customFormat="1" ht="12.75" x14ac:dyDescent="0.2">
      <c r="A14" s="12">
        <v>9.5292707113688717</v>
      </c>
      <c r="B14" s="7">
        <f t="shared" si="0"/>
        <v>9.5</v>
      </c>
      <c r="C14" s="6" t="s">
        <v>21</v>
      </c>
      <c r="D14" s="6">
        <f t="shared" si="2"/>
        <v>3</v>
      </c>
      <c r="F14" s="12">
        <v>9.5292707113688717</v>
      </c>
      <c r="G14" s="7">
        <f t="shared" si="1"/>
        <v>9.5</v>
      </c>
      <c r="H14" s="6" t="s">
        <v>21</v>
      </c>
      <c r="I14" s="6">
        <f t="shared" si="3"/>
        <v>3</v>
      </c>
      <c r="K14" s="6" t="s">
        <v>21</v>
      </c>
      <c r="L14" s="14">
        <f t="shared" si="4"/>
        <v>0</v>
      </c>
      <c r="N14" s="10">
        <v>4.7</v>
      </c>
      <c r="O14" s="6" t="s">
        <v>9</v>
      </c>
      <c r="P14" s="6">
        <v>13</v>
      </c>
      <c r="R14" s="10"/>
      <c r="W14" s="14"/>
    </row>
    <row r="15" spans="1:23" s="6" customFormat="1" ht="12.75" x14ac:dyDescent="0.2">
      <c r="A15" s="12">
        <v>1.0972421892862472</v>
      </c>
      <c r="B15" s="7">
        <f t="shared" si="0"/>
        <v>1.1000000000000001</v>
      </c>
      <c r="C15" s="6" t="s">
        <v>8</v>
      </c>
      <c r="D15" s="6">
        <f t="shared" si="2"/>
        <v>24</v>
      </c>
      <c r="F15" s="12">
        <v>1.0972421892862472</v>
      </c>
      <c r="G15" s="7">
        <f t="shared" si="1"/>
        <v>1.1000000000000001</v>
      </c>
      <c r="H15" s="6" t="s">
        <v>8</v>
      </c>
      <c r="I15" s="6">
        <f t="shared" si="3"/>
        <v>24</v>
      </c>
      <c r="K15" s="6" t="s">
        <v>8</v>
      </c>
      <c r="L15" s="14">
        <f t="shared" si="4"/>
        <v>0</v>
      </c>
      <c r="N15" s="47">
        <v>4.5999999999999996</v>
      </c>
      <c r="O15" s="18" t="s">
        <v>26</v>
      </c>
      <c r="P15" s="18">
        <v>14</v>
      </c>
      <c r="R15" s="10"/>
      <c r="W15" s="14"/>
    </row>
    <row r="16" spans="1:23" s="6" customFormat="1" ht="12.75" x14ac:dyDescent="0.2">
      <c r="A16" s="12">
        <v>1</v>
      </c>
      <c r="B16" s="7">
        <f t="shared" si="0"/>
        <v>1</v>
      </c>
      <c r="C16" s="6" t="s">
        <v>15</v>
      </c>
      <c r="D16" s="6">
        <f t="shared" si="2"/>
        <v>25</v>
      </c>
      <c r="F16" s="12">
        <v>1</v>
      </c>
      <c r="G16" s="7">
        <f t="shared" si="1"/>
        <v>1</v>
      </c>
      <c r="H16" s="6" t="s">
        <v>15</v>
      </c>
      <c r="I16" s="6">
        <f t="shared" si="3"/>
        <v>25</v>
      </c>
      <c r="K16" s="6" t="s">
        <v>15</v>
      </c>
      <c r="L16" s="14">
        <f t="shared" si="4"/>
        <v>0</v>
      </c>
      <c r="N16" s="10">
        <v>4</v>
      </c>
      <c r="O16" s="6" t="s">
        <v>30</v>
      </c>
      <c r="P16" s="6">
        <v>15</v>
      </c>
      <c r="R16" s="10"/>
      <c r="W16" s="14"/>
    </row>
    <row r="17" spans="1:23" s="6" customFormat="1" ht="12.75" x14ac:dyDescent="0.2">
      <c r="A17" s="12">
        <v>8.7855194287393044</v>
      </c>
      <c r="B17" s="7">
        <f t="shared" si="0"/>
        <v>8.8000000000000007</v>
      </c>
      <c r="C17" s="6" t="s">
        <v>28</v>
      </c>
      <c r="D17" s="6">
        <f t="shared" si="2"/>
        <v>4</v>
      </c>
      <c r="F17" s="12">
        <v>8.7855194287393044</v>
      </c>
      <c r="G17" s="7">
        <f t="shared" si="1"/>
        <v>8.8000000000000007</v>
      </c>
      <c r="H17" s="6" t="s">
        <v>28</v>
      </c>
      <c r="I17" s="6">
        <f t="shared" si="3"/>
        <v>4</v>
      </c>
      <c r="K17" s="6" t="s">
        <v>28</v>
      </c>
      <c r="L17" s="14">
        <f t="shared" si="4"/>
        <v>0</v>
      </c>
      <c r="N17" s="10">
        <v>3.4</v>
      </c>
      <c r="O17" s="6" t="s">
        <v>23</v>
      </c>
      <c r="P17" s="6">
        <v>16</v>
      </c>
      <c r="R17" s="10"/>
      <c r="W17" s="14"/>
    </row>
    <row r="18" spans="1:23" s="6" customFormat="1" ht="12.75" x14ac:dyDescent="0.2">
      <c r="A18" s="12">
        <v>7.2663249387118345</v>
      </c>
      <c r="B18" s="7">
        <f t="shared" si="0"/>
        <v>7.3</v>
      </c>
      <c r="C18" s="6" t="s">
        <v>29</v>
      </c>
      <c r="D18" s="6">
        <f t="shared" si="2"/>
        <v>8</v>
      </c>
      <c r="F18" s="12">
        <v>7.2663249387118345</v>
      </c>
      <c r="G18" s="7">
        <f t="shared" si="1"/>
        <v>7.3</v>
      </c>
      <c r="H18" s="6" t="s">
        <v>29</v>
      </c>
      <c r="I18" s="6">
        <f t="shared" si="3"/>
        <v>8</v>
      </c>
      <c r="K18" s="6" t="s">
        <v>29</v>
      </c>
      <c r="L18" s="14">
        <f t="shared" si="4"/>
        <v>0</v>
      </c>
      <c r="N18" s="10">
        <v>2.2999999999999998</v>
      </c>
      <c r="O18" s="6" t="s">
        <v>11</v>
      </c>
      <c r="P18" s="6">
        <v>17</v>
      </c>
      <c r="R18" s="10"/>
      <c r="W18" s="14"/>
    </row>
    <row r="19" spans="1:23" s="6" customFormat="1" ht="12.75" x14ac:dyDescent="0.2">
      <c r="A19" s="12">
        <v>10</v>
      </c>
      <c r="B19" s="7">
        <f t="shared" si="0"/>
        <v>10</v>
      </c>
      <c r="C19" s="6" t="s">
        <v>20</v>
      </c>
      <c r="D19" s="6">
        <f t="shared" si="2"/>
        <v>1</v>
      </c>
      <c r="F19" s="12">
        <v>10</v>
      </c>
      <c r="G19" s="7">
        <f t="shared" si="1"/>
        <v>10</v>
      </c>
      <c r="H19" s="6" t="s">
        <v>20</v>
      </c>
      <c r="I19" s="6">
        <f t="shared" si="3"/>
        <v>1</v>
      </c>
      <c r="K19" s="6" t="s">
        <v>20</v>
      </c>
      <c r="L19" s="14">
        <f t="shared" si="4"/>
        <v>0</v>
      </c>
      <c r="N19" s="10">
        <v>2</v>
      </c>
      <c r="O19" s="6" t="s">
        <v>6</v>
      </c>
      <c r="P19" s="6">
        <v>18</v>
      </c>
      <c r="R19" s="10"/>
      <c r="W19" s="14"/>
    </row>
    <row r="20" spans="1:23" s="6" customFormat="1" ht="12.75" x14ac:dyDescent="0.2">
      <c r="A20" s="48">
        <v>1</v>
      </c>
      <c r="B20" s="7">
        <f t="shared" si="0"/>
        <v>1</v>
      </c>
      <c r="C20" s="6" t="s">
        <v>25</v>
      </c>
      <c r="D20" s="6">
        <f t="shared" si="2"/>
        <v>25</v>
      </c>
      <c r="F20" s="48">
        <v>1</v>
      </c>
      <c r="G20" s="7">
        <f t="shared" si="1"/>
        <v>1</v>
      </c>
      <c r="H20" s="6" t="s">
        <v>25</v>
      </c>
      <c r="I20" s="6">
        <f t="shared" si="3"/>
        <v>25</v>
      </c>
      <c r="K20" s="6" t="s">
        <v>25</v>
      </c>
      <c r="L20" s="14">
        <f t="shared" si="4"/>
        <v>0</v>
      </c>
      <c r="N20" s="10"/>
      <c r="O20" s="6" t="s">
        <v>12</v>
      </c>
      <c r="R20" s="10"/>
      <c r="W20" s="14"/>
    </row>
    <row r="21" spans="1:23" s="6" customFormat="1" ht="12.75" x14ac:dyDescent="0.2">
      <c r="A21" s="12">
        <v>3.4227744261804522</v>
      </c>
      <c r="B21" s="7">
        <f t="shared" si="0"/>
        <v>3.4</v>
      </c>
      <c r="C21" s="6" t="s">
        <v>23</v>
      </c>
      <c r="D21" s="6">
        <f t="shared" si="2"/>
        <v>16</v>
      </c>
      <c r="F21" s="12">
        <v>3.4227744261804522</v>
      </c>
      <c r="G21" s="7">
        <f t="shared" si="1"/>
        <v>3.4</v>
      </c>
      <c r="H21" s="6" t="s">
        <v>23</v>
      </c>
      <c r="I21" s="6">
        <f t="shared" si="3"/>
        <v>16</v>
      </c>
      <c r="K21" s="6" t="s">
        <v>23</v>
      </c>
      <c r="L21" s="14">
        <f t="shared" si="4"/>
        <v>0</v>
      </c>
      <c r="N21" s="10">
        <v>1.9</v>
      </c>
      <c r="O21" s="6" t="s">
        <v>19</v>
      </c>
      <c r="P21" s="6">
        <v>20</v>
      </c>
      <c r="R21" s="10"/>
      <c r="W21" s="14"/>
    </row>
    <row r="22" spans="1:23" s="6" customFormat="1" ht="12.75" x14ac:dyDescent="0.2">
      <c r="A22" s="12">
        <v>4.9287150227514145</v>
      </c>
      <c r="B22" s="7">
        <f t="shared" si="0"/>
        <v>4.9000000000000004</v>
      </c>
      <c r="C22" s="6" t="s">
        <v>22</v>
      </c>
      <c r="D22" s="6">
        <f t="shared" si="2"/>
        <v>12</v>
      </c>
      <c r="F22" s="12">
        <v>4.9287150227514145</v>
      </c>
      <c r="G22" s="7">
        <f t="shared" si="1"/>
        <v>4.9000000000000004</v>
      </c>
      <c r="H22" s="6" t="s">
        <v>22</v>
      </c>
      <c r="I22" s="6">
        <f t="shared" si="3"/>
        <v>12</v>
      </c>
      <c r="K22" s="6" t="s">
        <v>22</v>
      </c>
      <c r="L22" s="14">
        <f t="shared" si="4"/>
        <v>0</v>
      </c>
      <c r="N22" s="47">
        <v>1.6</v>
      </c>
      <c r="O22" s="18" t="s">
        <v>27</v>
      </c>
      <c r="P22" s="18">
        <v>21</v>
      </c>
      <c r="R22" s="10"/>
      <c r="W22" s="14"/>
    </row>
    <row r="23" spans="1:23" s="6" customFormat="1" ht="12.75" x14ac:dyDescent="0.2">
      <c r="A23" s="12">
        <v>1.5849355456411971</v>
      </c>
      <c r="B23" s="7">
        <f t="shared" si="0"/>
        <v>1.6</v>
      </c>
      <c r="C23" s="6" t="s">
        <v>27</v>
      </c>
      <c r="D23" s="6">
        <f t="shared" si="2"/>
        <v>21</v>
      </c>
      <c r="F23" s="12">
        <v>1.5849355456411971</v>
      </c>
      <c r="G23" s="7">
        <f t="shared" si="1"/>
        <v>1.6</v>
      </c>
      <c r="H23" s="6" t="s">
        <v>27</v>
      </c>
      <c r="I23" s="6">
        <f t="shared" si="3"/>
        <v>21</v>
      </c>
      <c r="K23" s="6" t="s">
        <v>27</v>
      </c>
      <c r="L23" s="14">
        <f t="shared" si="4"/>
        <v>0</v>
      </c>
      <c r="N23" s="10">
        <v>1.3</v>
      </c>
      <c r="O23" s="6" t="s">
        <v>16</v>
      </c>
      <c r="P23" s="6">
        <v>22</v>
      </c>
      <c r="R23" s="10"/>
      <c r="W23" s="14"/>
    </row>
    <row r="24" spans="1:23" s="6" customFormat="1" ht="12.75" x14ac:dyDescent="0.2">
      <c r="A24" s="12">
        <v>5.5064626505296879</v>
      </c>
      <c r="B24" s="7">
        <f t="shared" si="0"/>
        <v>5.5</v>
      </c>
      <c r="C24" s="6" t="s">
        <v>7</v>
      </c>
      <c r="D24" s="6">
        <f t="shared" si="2"/>
        <v>11</v>
      </c>
      <c r="F24" s="12">
        <v>5.5064626505296879</v>
      </c>
      <c r="G24" s="7">
        <f t="shared" si="1"/>
        <v>5.5</v>
      </c>
      <c r="H24" s="6" t="s">
        <v>7</v>
      </c>
      <c r="I24" s="6">
        <f t="shared" si="3"/>
        <v>11</v>
      </c>
      <c r="K24" s="6" t="s">
        <v>7</v>
      </c>
      <c r="L24" s="14">
        <f t="shared" si="4"/>
        <v>0</v>
      </c>
      <c r="N24" s="10"/>
      <c r="O24" s="6" t="s">
        <v>18</v>
      </c>
      <c r="R24" s="10"/>
      <c r="W24" s="14"/>
    </row>
    <row r="25" spans="1:23" s="6" customFormat="1" ht="12.75" x14ac:dyDescent="0.2">
      <c r="A25" s="12">
        <v>10</v>
      </c>
      <c r="B25" s="7">
        <f t="shared" si="0"/>
        <v>10</v>
      </c>
      <c r="C25" s="6" t="s">
        <v>14</v>
      </c>
      <c r="D25" s="6">
        <f t="shared" si="2"/>
        <v>1</v>
      </c>
      <c r="F25" s="12">
        <v>10</v>
      </c>
      <c r="G25" s="7">
        <f t="shared" si="1"/>
        <v>10</v>
      </c>
      <c r="H25" s="6" t="s">
        <v>14</v>
      </c>
      <c r="I25" s="6">
        <f t="shared" si="3"/>
        <v>1</v>
      </c>
      <c r="K25" s="6" t="s">
        <v>14</v>
      </c>
      <c r="L25" s="14">
        <f t="shared" si="4"/>
        <v>0</v>
      </c>
      <c r="N25" s="10">
        <v>1.1000000000000001</v>
      </c>
      <c r="O25" s="6" t="s">
        <v>8</v>
      </c>
      <c r="P25" s="6">
        <v>24</v>
      </c>
      <c r="R25" s="10"/>
      <c r="W25" s="14"/>
    </row>
    <row r="26" spans="1:23" s="6" customFormat="1" ht="12.75" x14ac:dyDescent="0.2">
      <c r="A26" s="12">
        <v>8.1408408677953616</v>
      </c>
      <c r="B26" s="7">
        <f t="shared" si="0"/>
        <v>8.1</v>
      </c>
      <c r="C26" s="6" t="s">
        <v>5</v>
      </c>
      <c r="D26" s="6">
        <f t="shared" si="2"/>
        <v>5</v>
      </c>
      <c r="F26" s="12">
        <v>8.1408408677953616</v>
      </c>
      <c r="G26" s="7">
        <f t="shared" si="1"/>
        <v>8.1</v>
      </c>
      <c r="H26" s="6" t="s">
        <v>5</v>
      </c>
      <c r="I26" s="6">
        <f t="shared" si="3"/>
        <v>5</v>
      </c>
      <c r="K26" s="6" t="s">
        <v>5</v>
      </c>
      <c r="L26" s="14">
        <f t="shared" si="4"/>
        <v>0</v>
      </c>
      <c r="N26" s="10">
        <v>1</v>
      </c>
      <c r="O26" s="6" t="s">
        <v>15</v>
      </c>
      <c r="P26" s="6">
        <v>25</v>
      </c>
      <c r="R26" s="10"/>
      <c r="W26" s="14"/>
    </row>
    <row r="27" spans="1:23" s="6" customFormat="1" ht="12.75" x14ac:dyDescent="0.2">
      <c r="A27" s="12">
        <v>2.3249870211468608</v>
      </c>
      <c r="B27" s="7">
        <f t="shared" si="0"/>
        <v>2.2999999999999998</v>
      </c>
      <c r="C27" s="6" t="s">
        <v>11</v>
      </c>
      <c r="D27" s="6">
        <f t="shared" si="2"/>
        <v>17</v>
      </c>
      <c r="F27" s="12">
        <v>2.3249870211468608</v>
      </c>
      <c r="G27" s="7">
        <f t="shared" si="1"/>
        <v>2.2999999999999998</v>
      </c>
      <c r="H27" s="6" t="s">
        <v>11</v>
      </c>
      <c r="I27" s="6">
        <f t="shared" si="3"/>
        <v>17</v>
      </c>
      <c r="K27" s="6" t="s">
        <v>11</v>
      </c>
      <c r="L27" s="14">
        <f t="shared" si="4"/>
        <v>0</v>
      </c>
      <c r="N27" s="10"/>
      <c r="O27" s="6" t="s">
        <v>25</v>
      </c>
      <c r="R27" s="10"/>
      <c r="W27" s="14"/>
    </row>
    <row r="28" spans="1:23" s="6" customFormat="1" ht="12.75" x14ac:dyDescent="0.2">
      <c r="A28" s="12">
        <v>1</v>
      </c>
      <c r="B28" s="7">
        <f t="shared" si="0"/>
        <v>1</v>
      </c>
      <c r="C28" s="6" t="s">
        <v>17</v>
      </c>
      <c r="D28" s="6">
        <f t="shared" si="2"/>
        <v>25</v>
      </c>
      <c r="F28" s="12">
        <v>1</v>
      </c>
      <c r="G28" s="7">
        <f t="shared" si="1"/>
        <v>1</v>
      </c>
      <c r="H28" s="6" t="s">
        <v>17</v>
      </c>
      <c r="I28" s="6">
        <f t="shared" si="3"/>
        <v>25</v>
      </c>
      <c r="K28" s="6" t="s">
        <v>17</v>
      </c>
      <c r="L28" s="14">
        <f t="shared" si="4"/>
        <v>0</v>
      </c>
      <c r="N28" s="10"/>
      <c r="O28" s="6" t="s">
        <v>17</v>
      </c>
      <c r="R28" s="10"/>
      <c r="W28" s="14"/>
    </row>
    <row r="29" spans="1:23" s="6" customFormat="1" ht="12.75" x14ac:dyDescent="0.2">
      <c r="A29" s="12">
        <v>1</v>
      </c>
      <c r="B29" s="7">
        <f t="shared" si="0"/>
        <v>1</v>
      </c>
      <c r="C29" s="6" t="s">
        <v>10</v>
      </c>
      <c r="D29" s="6">
        <f t="shared" si="2"/>
        <v>25</v>
      </c>
      <c r="F29" s="12">
        <v>1</v>
      </c>
      <c r="G29" s="7">
        <f t="shared" si="1"/>
        <v>1</v>
      </c>
      <c r="H29" s="6" t="s">
        <v>10</v>
      </c>
      <c r="I29" s="6">
        <f t="shared" si="3"/>
        <v>25</v>
      </c>
      <c r="K29" s="6" t="s">
        <v>10</v>
      </c>
      <c r="L29" s="14">
        <f t="shared" si="4"/>
        <v>0</v>
      </c>
      <c r="N29" s="10"/>
      <c r="O29" s="6" t="s">
        <v>10</v>
      </c>
      <c r="R29" s="10"/>
      <c r="W29" s="14"/>
    </row>
    <row r="30" spans="1:23" s="6" customFormat="1" ht="5.0999999999999996" customHeight="1" x14ac:dyDescent="0.2">
      <c r="A30" s="12"/>
      <c r="B30" s="7"/>
      <c r="F30" s="12"/>
      <c r="G30" s="7"/>
      <c r="L30" s="14"/>
      <c r="W30" s="14"/>
    </row>
    <row r="31" spans="1:23" s="6" customFormat="1" ht="5.0999999999999996" customHeight="1" x14ac:dyDescent="0.2">
      <c r="A31" s="37"/>
      <c r="B31" s="38"/>
      <c r="C31" s="39"/>
      <c r="D31" s="39"/>
      <c r="E31" s="39"/>
      <c r="F31" s="37"/>
      <c r="G31" s="38"/>
      <c r="H31" s="39"/>
      <c r="I31" s="39"/>
      <c r="J31" s="39"/>
      <c r="K31" s="39"/>
      <c r="L31" s="40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40"/>
    </row>
    <row r="32" spans="1:23" s="6" customFormat="1" ht="5.0999999999999996" customHeight="1" x14ac:dyDescent="0.2">
      <c r="A32" s="8"/>
      <c r="B32" s="8"/>
      <c r="D32" s="9"/>
      <c r="F32" s="8"/>
      <c r="G32" s="8"/>
      <c r="I32" s="9"/>
    </row>
    <row r="33" spans="1:23" s="6" customFormat="1" ht="12.75" x14ac:dyDescent="0.2">
      <c r="A33" s="21" t="s">
        <v>34</v>
      </c>
      <c r="B33" s="21"/>
      <c r="C33" s="22">
        <f>COUNTIF(B2:B29,"&gt;"&amp;B34)</f>
        <v>7</v>
      </c>
      <c r="D33" s="9"/>
      <c r="F33" s="21" t="s">
        <v>34</v>
      </c>
      <c r="G33" s="21"/>
      <c r="H33" s="22">
        <f>COUNTIF(G2:G29,"&gt;"&amp;G34)</f>
        <v>7</v>
      </c>
      <c r="I33" s="9"/>
      <c r="N33" s="33" t="str">
        <f>A33</f>
        <v>Q4</v>
      </c>
      <c r="O33" s="33"/>
      <c r="P33" s="33">
        <f>C33</f>
        <v>7</v>
      </c>
      <c r="Q33" s="33"/>
      <c r="R33" s="33" t="str">
        <f>F33</f>
        <v>Q4</v>
      </c>
      <c r="T33" s="33">
        <f>H33</f>
        <v>7</v>
      </c>
      <c r="V33" s="33"/>
      <c r="W33" s="33"/>
    </row>
    <row r="34" spans="1:23" s="6" customFormat="1" ht="12.75" x14ac:dyDescent="0.2">
      <c r="A34" s="21" t="s">
        <v>2</v>
      </c>
      <c r="B34" s="23">
        <f>_xlfn.QUARTILE.EXC($B$2:$B$29,3)</f>
        <v>7.375</v>
      </c>
      <c r="C34" s="24">
        <f>COUNTIF(B2:B29,"&gt;"&amp;B35)-COUNTIF(B2:B29,"&gt;"&amp;B34)</f>
        <v>7</v>
      </c>
      <c r="D34" s="9"/>
      <c r="F34" s="21" t="s">
        <v>2</v>
      </c>
      <c r="G34" s="23">
        <f>_xlfn.QUARTILE.EXC($B$2:$B$29,3)</f>
        <v>7.375</v>
      </c>
      <c r="H34" s="24">
        <f>COUNTIF(G2:G29,"&gt;"&amp;G35)-COUNTIF(G2:G29,"&gt;"&amp;G34)</f>
        <v>7</v>
      </c>
      <c r="I34" s="9"/>
      <c r="K34" s="30" t="s">
        <v>35</v>
      </c>
      <c r="L34" s="22">
        <f>COUNTIF(L2:L29,"&gt;0")</f>
        <v>0</v>
      </c>
      <c r="N34" s="33" t="str">
        <f>A34</f>
        <v>Q3</v>
      </c>
      <c r="O34" s="34">
        <f>B34</f>
        <v>7.375</v>
      </c>
      <c r="P34" s="33">
        <f>C34</f>
        <v>7</v>
      </c>
      <c r="R34" s="33" t="str">
        <f>F34</f>
        <v>Q3</v>
      </c>
      <c r="S34" s="34">
        <f>B34</f>
        <v>7.375</v>
      </c>
      <c r="T34" s="33">
        <f>H34</f>
        <v>7</v>
      </c>
      <c r="V34" s="30" t="s">
        <v>35</v>
      </c>
      <c r="W34" s="33">
        <f>L34</f>
        <v>0</v>
      </c>
    </row>
    <row r="35" spans="1:23" s="6" customFormat="1" ht="12.75" x14ac:dyDescent="0.2">
      <c r="A35" s="21" t="s">
        <v>1</v>
      </c>
      <c r="B35" s="23">
        <f>_xlfn.QUARTILE.EXC($B$2:$B$29,2)</f>
        <v>4.3</v>
      </c>
      <c r="C35" s="24">
        <f>COUNTIF(B2:B29,"&gt;"&amp;B36)-COUNTIF(B2:B29,"&gt;"&amp;B35)</f>
        <v>7</v>
      </c>
      <c r="D35" s="9"/>
      <c r="F35" s="21" t="s">
        <v>1</v>
      </c>
      <c r="G35" s="23">
        <f>_xlfn.QUARTILE.EXC($B$2:$B$29,2)</f>
        <v>4.3</v>
      </c>
      <c r="H35" s="24">
        <f>COUNTIF(G2:G29,"&gt;"&amp;G36)-COUNTIF(G2:G29,"&gt;"&amp;G35)</f>
        <v>7</v>
      </c>
      <c r="I35" s="9"/>
      <c r="K35" s="30" t="s">
        <v>36</v>
      </c>
      <c r="L35" s="44">
        <f>COUNTIF(L2:L29,"=0")</f>
        <v>28</v>
      </c>
      <c r="N35" s="33" t="str">
        <f>A35</f>
        <v>Q2</v>
      </c>
      <c r="O35" s="34">
        <f>B35</f>
        <v>4.3</v>
      </c>
      <c r="P35" s="33">
        <f>C35</f>
        <v>7</v>
      </c>
      <c r="R35" s="33" t="str">
        <f>F35</f>
        <v>Q2</v>
      </c>
      <c r="S35" s="34">
        <f>B35</f>
        <v>4.3</v>
      </c>
      <c r="T35" s="33">
        <f>H35</f>
        <v>7</v>
      </c>
      <c r="V35" s="30" t="s">
        <v>36</v>
      </c>
      <c r="W35" s="43">
        <f>L35</f>
        <v>28</v>
      </c>
    </row>
    <row r="36" spans="1:23" s="6" customFormat="1" ht="12.75" x14ac:dyDescent="0.2">
      <c r="A36" s="27" t="s">
        <v>0</v>
      </c>
      <c r="B36" s="28">
        <f>_xlfn.QUARTILE.EXC($B$2:$B$29,1)</f>
        <v>1.375</v>
      </c>
      <c r="C36" s="29">
        <f>COUNTIF(B2:B29,"&lt;="&amp;B36)</f>
        <v>7</v>
      </c>
      <c r="D36" s="9"/>
      <c r="F36" s="27" t="s">
        <v>0</v>
      </c>
      <c r="G36" s="28">
        <f>_xlfn.QUARTILE.EXC($B$2:$B$29,1)</f>
        <v>1.375</v>
      </c>
      <c r="H36" s="29">
        <f>COUNTIF(G2:G29,"&lt;="&amp;G36)</f>
        <v>7</v>
      </c>
      <c r="I36" s="9"/>
      <c r="K36" s="31" t="s">
        <v>37</v>
      </c>
      <c r="L36" s="42">
        <f>COUNTIF(L2:L29,"&lt;0")</f>
        <v>0</v>
      </c>
      <c r="N36" s="35" t="str">
        <f>A36</f>
        <v>Q1</v>
      </c>
      <c r="O36" s="36">
        <f>B36</f>
        <v>1.375</v>
      </c>
      <c r="P36" s="35">
        <f>C36</f>
        <v>7</v>
      </c>
      <c r="R36" s="35" t="str">
        <f>F36</f>
        <v>Q1</v>
      </c>
      <c r="S36" s="36">
        <f>B36</f>
        <v>1.375</v>
      </c>
      <c r="T36" s="35">
        <f>H36</f>
        <v>7</v>
      </c>
      <c r="V36" s="31" t="s">
        <v>37</v>
      </c>
      <c r="W36" s="41">
        <f>L36</f>
        <v>0</v>
      </c>
    </row>
    <row r="37" spans="1:23" x14ac:dyDescent="0.25">
      <c r="A37" s="25"/>
      <c r="B37" s="25"/>
      <c r="C37" s="26">
        <f>SUM(C33:C36)</f>
        <v>28</v>
      </c>
      <c r="F37" s="25"/>
      <c r="G37" s="25"/>
      <c r="H37" s="26">
        <f>SUM(H33:H36)</f>
        <v>28</v>
      </c>
      <c r="L37" s="32">
        <f>SUM(L34:L36)</f>
        <v>28</v>
      </c>
      <c r="N37" s="33"/>
      <c r="O37" s="33"/>
      <c r="P37" s="33">
        <f>C37</f>
        <v>28</v>
      </c>
      <c r="T37" s="33">
        <f>H37</f>
        <v>28</v>
      </c>
      <c r="W37" s="33">
        <f>L37</f>
        <v>28</v>
      </c>
    </row>
    <row r="38" spans="1:23" ht="5.0999999999999996" customHeight="1" x14ac:dyDescent="0.25"/>
    <row r="39" spans="1:23" s="6" customFormat="1" ht="5.0999999999999996" customHeight="1" x14ac:dyDescent="0.2">
      <c r="A39" s="37"/>
      <c r="B39" s="38"/>
      <c r="C39" s="39"/>
      <c r="D39" s="39"/>
      <c r="E39" s="39"/>
      <c r="F39" s="37"/>
      <c r="G39" s="38"/>
      <c r="H39" s="39"/>
      <c r="I39" s="39"/>
      <c r="J39" s="39"/>
      <c r="K39" s="39"/>
      <c r="L39" s="40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40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Z39"/>
  <sheetViews>
    <sheetView zoomScale="120" zoomScaleNormal="120" workbookViewId="0"/>
  </sheetViews>
  <sheetFormatPr baseColWidth="10" defaultRowHeight="12.75" x14ac:dyDescent="0.2"/>
  <cols>
    <col min="1" max="1" width="6.7109375" style="8" customWidth="1"/>
    <col min="2" max="2" width="7.140625" style="8" bestFit="1" customWidth="1"/>
    <col min="3" max="3" width="10.5703125" style="81" bestFit="1" customWidth="1"/>
    <col min="4" max="4" width="4.7109375" style="9" customWidth="1"/>
    <col min="5" max="5" width="6.85546875" style="81" customWidth="1"/>
    <col min="6" max="6" width="6.7109375" style="8" customWidth="1"/>
    <col min="7" max="7" width="7.140625" style="8" bestFit="1" customWidth="1"/>
    <col min="8" max="8" width="10.5703125" style="81" bestFit="1" customWidth="1"/>
    <col min="9" max="9" width="4.7109375" style="9" customWidth="1"/>
    <col min="10" max="10" width="6.85546875" style="81" customWidth="1"/>
    <col min="11" max="11" width="10.5703125" style="81" bestFit="1" customWidth="1"/>
    <col min="12" max="12" width="5.42578125" style="81" bestFit="1" customWidth="1"/>
    <col min="13" max="13" width="8.5703125" style="81" customWidth="1"/>
    <col min="14" max="14" width="6.85546875" style="81" customWidth="1"/>
    <col min="15" max="15" width="10.5703125" style="81" bestFit="1" customWidth="1"/>
    <col min="16" max="16" width="3" style="81" bestFit="1" customWidth="1"/>
    <col min="17" max="17" width="7" style="81" customWidth="1"/>
    <col min="18" max="18" width="6" style="81" bestFit="1" customWidth="1"/>
    <col min="19" max="19" width="10.5703125" style="81" bestFit="1" customWidth="1"/>
    <col min="20" max="20" width="3" style="81" bestFit="1" customWidth="1"/>
    <col min="21" max="21" width="6.7109375" style="81" customWidth="1"/>
    <col min="22" max="22" width="10.5703125" style="81" bestFit="1" customWidth="1"/>
    <col min="23" max="23" width="5.42578125" style="81" bestFit="1" customWidth="1"/>
    <col min="24" max="25" width="5" style="81" hidden="1" customWidth="1"/>
    <col min="26" max="26" width="3" style="81" bestFit="1" customWidth="1"/>
    <col min="27" max="16384" width="11.42578125" style="81"/>
  </cols>
  <sheetData>
    <row r="1" spans="1:26" x14ac:dyDescent="0.2">
      <c r="A1" s="45" t="s">
        <v>38</v>
      </c>
      <c r="B1" s="3" t="s">
        <v>32</v>
      </c>
      <c r="C1" s="4">
        <v>2007</v>
      </c>
      <c r="D1" s="5" t="s">
        <v>31</v>
      </c>
      <c r="F1" s="45" t="s">
        <v>38</v>
      </c>
      <c r="G1" s="3" t="s">
        <v>32</v>
      </c>
      <c r="H1" s="4">
        <v>2014</v>
      </c>
      <c r="I1" s="5" t="s">
        <v>31</v>
      </c>
      <c r="K1" s="11"/>
      <c r="L1" s="5" t="s">
        <v>33</v>
      </c>
      <c r="N1" s="15" t="s">
        <v>32</v>
      </c>
      <c r="O1" s="19">
        <v>2007</v>
      </c>
      <c r="P1" s="17" t="s">
        <v>31</v>
      </c>
      <c r="R1" s="16" t="s">
        <v>32</v>
      </c>
      <c r="S1" s="19">
        <v>2014</v>
      </c>
      <c r="T1" s="17" t="s">
        <v>31</v>
      </c>
      <c r="V1" s="16"/>
      <c r="W1" s="16" t="s">
        <v>33</v>
      </c>
    </row>
    <row r="2" spans="1:26" x14ac:dyDescent="0.2">
      <c r="A2" s="50">
        <v>7</v>
      </c>
      <c r="B2" s="69">
        <f t="shared" ref="B2:B29" si="0">ROUND(A2,1)</f>
        <v>7</v>
      </c>
      <c r="C2" s="81" t="s">
        <v>13</v>
      </c>
      <c r="D2" s="81">
        <f>_xlfn.RANK.EQ(B2,$B$2:$B$29)</f>
        <v>1</v>
      </c>
      <c r="F2" s="50">
        <v>7</v>
      </c>
      <c r="G2" s="69">
        <f t="shared" ref="G2:G29" si="1">ROUND(F2,1)</f>
        <v>7</v>
      </c>
      <c r="H2" s="81" t="s">
        <v>13</v>
      </c>
      <c r="I2" s="81">
        <f>_xlfn.RANK.EQ(G2,$G$2:$G$29)</f>
        <v>1</v>
      </c>
      <c r="K2" s="81" t="s">
        <v>13</v>
      </c>
      <c r="L2" s="84">
        <f>ROUND(G2-B2,1)</f>
        <v>0</v>
      </c>
      <c r="N2" s="82">
        <v>7</v>
      </c>
      <c r="O2" s="81" t="s">
        <v>13</v>
      </c>
      <c r="P2" s="81">
        <v>1</v>
      </c>
      <c r="R2" s="82">
        <v>7</v>
      </c>
      <c r="S2" s="81" t="s">
        <v>13</v>
      </c>
      <c r="T2" s="81">
        <v>1</v>
      </c>
      <c r="V2" s="81" t="s">
        <v>26</v>
      </c>
      <c r="W2" s="84">
        <v>2</v>
      </c>
      <c r="X2" s="81">
        <f>ABS(W2*2810)</f>
        <v>5620</v>
      </c>
      <c r="Y2" s="60">
        <f>SUM((X2*4)/3.141)</f>
        <v>7156.9563833174152</v>
      </c>
      <c r="Z2" s="60">
        <f>SQRT(Y2)</f>
        <v>84.598796583151312</v>
      </c>
    </row>
    <row r="3" spans="1:26" x14ac:dyDescent="0.2">
      <c r="A3" s="50">
        <v>7</v>
      </c>
      <c r="B3" s="69">
        <f t="shared" si="0"/>
        <v>7</v>
      </c>
      <c r="C3" s="81" t="s">
        <v>9</v>
      </c>
      <c r="D3" s="81">
        <f t="shared" ref="D3:D29" si="2">_xlfn.RANK.EQ(B3,$B$2:$B$29)</f>
        <v>1</v>
      </c>
      <c r="F3" s="50">
        <v>7</v>
      </c>
      <c r="G3" s="69">
        <f t="shared" si="1"/>
        <v>7</v>
      </c>
      <c r="H3" s="81" t="s">
        <v>9</v>
      </c>
      <c r="I3" s="81">
        <f t="shared" ref="I3:I29" si="3">_xlfn.RANK.EQ(G3,$G$2:$G$29)</f>
        <v>1</v>
      </c>
      <c r="K3" s="81" t="s">
        <v>9</v>
      </c>
      <c r="L3" s="84">
        <f t="shared" ref="L3:L29" si="4">ROUND(G3-B3,1)</f>
        <v>0</v>
      </c>
      <c r="N3" s="82"/>
      <c r="O3" s="81" t="s">
        <v>9</v>
      </c>
      <c r="R3" s="82"/>
      <c r="S3" s="81" t="s">
        <v>9</v>
      </c>
      <c r="V3" s="81" t="s">
        <v>28</v>
      </c>
      <c r="W3" s="84"/>
      <c r="X3" s="81">
        <f t="shared" ref="X3:X29" si="5">ABS(W3*2810)</f>
        <v>0</v>
      </c>
      <c r="Y3" s="60">
        <f t="shared" ref="Y3:Y29" si="6">SUM((X3*4)/3.141)</f>
        <v>0</v>
      </c>
      <c r="Z3" s="60">
        <f t="shared" ref="Z3:Z29" si="7">SQRT(Y3)</f>
        <v>0</v>
      </c>
    </row>
    <row r="4" spans="1:26" x14ac:dyDescent="0.2">
      <c r="A4" s="50">
        <v>5</v>
      </c>
      <c r="B4" s="69">
        <f t="shared" si="0"/>
        <v>5</v>
      </c>
      <c r="C4" s="81" t="s">
        <v>24</v>
      </c>
      <c r="D4" s="81">
        <f t="shared" si="2"/>
        <v>15</v>
      </c>
      <c r="F4" s="50">
        <v>5</v>
      </c>
      <c r="G4" s="69">
        <f t="shared" si="1"/>
        <v>5</v>
      </c>
      <c r="H4" s="81" t="s">
        <v>24</v>
      </c>
      <c r="I4" s="81">
        <f t="shared" si="3"/>
        <v>24</v>
      </c>
      <c r="K4" s="81" t="s">
        <v>24</v>
      </c>
      <c r="L4" s="84">
        <f t="shared" si="4"/>
        <v>0</v>
      </c>
      <c r="N4" s="82"/>
      <c r="O4" s="81" t="s">
        <v>12</v>
      </c>
      <c r="R4" s="82"/>
      <c r="S4" s="81" t="s">
        <v>26</v>
      </c>
      <c r="V4" s="81" t="s">
        <v>29</v>
      </c>
      <c r="W4" s="84"/>
      <c r="X4" s="81">
        <f t="shared" si="5"/>
        <v>0</v>
      </c>
      <c r="Y4" s="60">
        <f t="shared" si="6"/>
        <v>0</v>
      </c>
      <c r="Z4" s="60">
        <f t="shared" si="7"/>
        <v>0</v>
      </c>
    </row>
    <row r="5" spans="1:26" x14ac:dyDescent="0.2">
      <c r="A5" s="50">
        <v>5</v>
      </c>
      <c r="B5" s="69">
        <f t="shared" si="0"/>
        <v>5</v>
      </c>
      <c r="C5" s="81" t="s">
        <v>3</v>
      </c>
      <c r="D5" s="81">
        <f t="shared" si="2"/>
        <v>15</v>
      </c>
      <c r="F5" s="50">
        <v>5</v>
      </c>
      <c r="G5" s="69">
        <f t="shared" si="1"/>
        <v>5</v>
      </c>
      <c r="H5" s="81" t="s">
        <v>3</v>
      </c>
      <c r="I5" s="81">
        <f t="shared" si="3"/>
        <v>24</v>
      </c>
      <c r="K5" s="81" t="s">
        <v>3</v>
      </c>
      <c r="L5" s="84">
        <f t="shared" si="4"/>
        <v>0</v>
      </c>
      <c r="N5" s="82"/>
      <c r="O5" s="81" t="s">
        <v>19</v>
      </c>
      <c r="R5" s="82"/>
      <c r="S5" s="81" t="s">
        <v>12</v>
      </c>
      <c r="V5" s="81" t="s">
        <v>25</v>
      </c>
      <c r="W5" s="84"/>
      <c r="X5" s="81">
        <f t="shared" si="5"/>
        <v>0</v>
      </c>
      <c r="Y5" s="60">
        <f t="shared" si="6"/>
        <v>0</v>
      </c>
      <c r="Z5" s="60">
        <f t="shared" si="7"/>
        <v>0</v>
      </c>
    </row>
    <row r="6" spans="1:26" x14ac:dyDescent="0.2">
      <c r="A6" s="50">
        <v>5</v>
      </c>
      <c r="B6" s="69">
        <f t="shared" si="0"/>
        <v>5</v>
      </c>
      <c r="C6" s="81" t="s">
        <v>6</v>
      </c>
      <c r="D6" s="81">
        <f t="shared" si="2"/>
        <v>15</v>
      </c>
      <c r="F6" s="50">
        <v>6</v>
      </c>
      <c r="G6" s="69">
        <f t="shared" si="1"/>
        <v>6</v>
      </c>
      <c r="H6" s="81" t="s">
        <v>6</v>
      </c>
      <c r="I6" s="81">
        <f t="shared" si="3"/>
        <v>18</v>
      </c>
      <c r="K6" s="81" t="s">
        <v>6</v>
      </c>
      <c r="L6" s="84">
        <f t="shared" si="4"/>
        <v>1</v>
      </c>
      <c r="N6" s="82"/>
      <c r="O6" s="81" t="s">
        <v>18</v>
      </c>
      <c r="R6" s="82"/>
      <c r="S6" s="81" t="s">
        <v>19</v>
      </c>
      <c r="V6" s="81" t="s">
        <v>14</v>
      </c>
      <c r="W6" s="84"/>
      <c r="X6" s="81">
        <f t="shared" si="5"/>
        <v>0</v>
      </c>
      <c r="Y6" s="60">
        <f t="shared" si="6"/>
        <v>0</v>
      </c>
      <c r="Z6" s="60">
        <f t="shared" si="7"/>
        <v>0</v>
      </c>
    </row>
    <row r="7" spans="1:26" x14ac:dyDescent="0.2">
      <c r="A7" s="50">
        <v>5</v>
      </c>
      <c r="B7" s="69">
        <f t="shared" si="0"/>
        <v>5</v>
      </c>
      <c r="C7" s="81" t="s">
        <v>4</v>
      </c>
      <c r="D7" s="81">
        <f t="shared" si="2"/>
        <v>15</v>
      </c>
      <c r="F7" s="50">
        <v>6</v>
      </c>
      <c r="G7" s="69">
        <f t="shared" si="1"/>
        <v>6</v>
      </c>
      <c r="H7" s="81" t="s">
        <v>4</v>
      </c>
      <c r="I7" s="81">
        <f t="shared" si="3"/>
        <v>18</v>
      </c>
      <c r="K7" s="81" t="s">
        <v>4</v>
      </c>
      <c r="L7" s="84">
        <f t="shared" si="4"/>
        <v>1</v>
      </c>
      <c r="N7" s="82"/>
      <c r="O7" s="81" t="s">
        <v>30</v>
      </c>
      <c r="R7" s="82"/>
      <c r="S7" s="81" t="s">
        <v>18</v>
      </c>
      <c r="V7" s="81" t="s">
        <v>6</v>
      </c>
      <c r="W7" s="84">
        <v>1</v>
      </c>
      <c r="X7" s="81">
        <f t="shared" si="5"/>
        <v>2810</v>
      </c>
      <c r="Y7" s="60">
        <f t="shared" si="6"/>
        <v>3578.4781916587076</v>
      </c>
      <c r="Z7" s="60">
        <f t="shared" si="7"/>
        <v>59.820382744167624</v>
      </c>
    </row>
    <row r="8" spans="1:26" x14ac:dyDescent="0.2">
      <c r="A8" s="50">
        <v>5</v>
      </c>
      <c r="B8" s="69">
        <f t="shared" si="0"/>
        <v>5</v>
      </c>
      <c r="C8" s="81" t="s">
        <v>16</v>
      </c>
      <c r="D8" s="81">
        <f t="shared" si="2"/>
        <v>15</v>
      </c>
      <c r="F8" s="50">
        <v>5</v>
      </c>
      <c r="G8" s="69">
        <f t="shared" si="1"/>
        <v>5</v>
      </c>
      <c r="H8" s="81" t="s">
        <v>16</v>
      </c>
      <c r="I8" s="81">
        <f t="shared" si="3"/>
        <v>24</v>
      </c>
      <c r="K8" s="81" t="s">
        <v>16</v>
      </c>
      <c r="L8" s="84">
        <f t="shared" si="4"/>
        <v>0</v>
      </c>
      <c r="N8" s="82"/>
      <c r="O8" s="81" t="s">
        <v>15</v>
      </c>
      <c r="R8" s="82"/>
      <c r="S8" s="81" t="s">
        <v>30</v>
      </c>
      <c r="V8" s="81" t="s">
        <v>4</v>
      </c>
      <c r="W8" s="84"/>
      <c r="X8" s="81">
        <f t="shared" si="5"/>
        <v>0</v>
      </c>
      <c r="Y8" s="60">
        <f t="shared" si="6"/>
        <v>0</v>
      </c>
      <c r="Z8" s="60">
        <f t="shared" si="7"/>
        <v>0</v>
      </c>
    </row>
    <row r="9" spans="1:26" x14ac:dyDescent="0.2">
      <c r="A9" s="50">
        <v>5</v>
      </c>
      <c r="B9" s="69">
        <f t="shared" si="0"/>
        <v>5</v>
      </c>
      <c r="C9" s="81" t="s">
        <v>26</v>
      </c>
      <c r="D9" s="81">
        <f t="shared" si="2"/>
        <v>15</v>
      </c>
      <c r="F9" s="50">
        <v>7</v>
      </c>
      <c r="G9" s="69">
        <f t="shared" si="1"/>
        <v>7</v>
      </c>
      <c r="H9" s="81" t="s">
        <v>26</v>
      </c>
      <c r="I9" s="81">
        <f t="shared" si="3"/>
        <v>1</v>
      </c>
      <c r="K9" s="81" t="s">
        <v>26</v>
      </c>
      <c r="L9" s="84">
        <f t="shared" si="4"/>
        <v>2</v>
      </c>
      <c r="N9" s="82"/>
      <c r="O9" s="81" t="s">
        <v>20</v>
      </c>
      <c r="R9" s="82"/>
      <c r="S9" s="81" t="s">
        <v>15</v>
      </c>
      <c r="V9" s="81" t="s">
        <v>21</v>
      </c>
      <c r="W9" s="84"/>
      <c r="X9" s="81">
        <f t="shared" si="5"/>
        <v>0</v>
      </c>
      <c r="Y9" s="60">
        <f t="shared" si="6"/>
        <v>0</v>
      </c>
      <c r="Z9" s="60">
        <f t="shared" si="7"/>
        <v>0</v>
      </c>
    </row>
    <row r="10" spans="1:26" x14ac:dyDescent="0.2">
      <c r="A10" s="50">
        <v>7</v>
      </c>
      <c r="B10" s="69">
        <f t="shared" si="0"/>
        <v>7</v>
      </c>
      <c r="C10" s="81" t="s">
        <v>12</v>
      </c>
      <c r="D10" s="81">
        <f t="shared" si="2"/>
        <v>1</v>
      </c>
      <c r="F10" s="50">
        <v>7</v>
      </c>
      <c r="G10" s="69">
        <f t="shared" si="1"/>
        <v>7</v>
      </c>
      <c r="H10" s="81" t="s">
        <v>12</v>
      </c>
      <c r="I10" s="81">
        <f t="shared" si="3"/>
        <v>1</v>
      </c>
      <c r="K10" s="81" t="s">
        <v>12</v>
      </c>
      <c r="L10" s="84">
        <f t="shared" si="4"/>
        <v>0</v>
      </c>
      <c r="N10" s="82"/>
      <c r="O10" s="81" t="s">
        <v>23</v>
      </c>
      <c r="R10" s="82"/>
      <c r="S10" s="81" t="s">
        <v>28</v>
      </c>
      <c r="V10" s="81" t="s">
        <v>5</v>
      </c>
      <c r="W10" s="84"/>
      <c r="X10" s="81">
        <f t="shared" si="5"/>
        <v>0</v>
      </c>
      <c r="Y10" s="60">
        <f t="shared" si="6"/>
        <v>0</v>
      </c>
      <c r="Z10" s="60">
        <f t="shared" si="7"/>
        <v>0</v>
      </c>
    </row>
    <row r="11" spans="1:26" x14ac:dyDescent="0.2">
      <c r="A11" s="50">
        <v>7</v>
      </c>
      <c r="B11" s="69">
        <f t="shared" si="0"/>
        <v>7</v>
      </c>
      <c r="C11" s="81" t="s">
        <v>19</v>
      </c>
      <c r="D11" s="81">
        <f t="shared" si="2"/>
        <v>1</v>
      </c>
      <c r="F11" s="50">
        <v>7</v>
      </c>
      <c r="G11" s="69">
        <f t="shared" si="1"/>
        <v>7</v>
      </c>
      <c r="H11" s="81" t="s">
        <v>19</v>
      </c>
      <c r="I11" s="81">
        <f t="shared" si="3"/>
        <v>1</v>
      </c>
      <c r="K11" s="81" t="s">
        <v>19</v>
      </c>
      <c r="L11" s="84">
        <f t="shared" si="4"/>
        <v>0</v>
      </c>
      <c r="N11" s="82"/>
      <c r="O11" s="81" t="s">
        <v>27</v>
      </c>
      <c r="R11" s="82"/>
      <c r="S11" s="81" t="s">
        <v>29</v>
      </c>
      <c r="V11" s="85" t="s">
        <v>22</v>
      </c>
      <c r="W11" s="86">
        <v>0.5</v>
      </c>
      <c r="X11" s="85">
        <f t="shared" si="5"/>
        <v>1405</v>
      </c>
      <c r="Y11" s="61">
        <f t="shared" si="6"/>
        <v>1789.2390958293538</v>
      </c>
      <c r="Z11" s="61">
        <f t="shared" si="7"/>
        <v>42.299398291575656</v>
      </c>
    </row>
    <row r="12" spans="1:26" x14ac:dyDescent="0.2">
      <c r="A12" s="50">
        <v>7</v>
      </c>
      <c r="B12" s="69">
        <f t="shared" si="0"/>
        <v>7</v>
      </c>
      <c r="C12" s="81" t="s">
        <v>18</v>
      </c>
      <c r="D12" s="81">
        <f t="shared" si="2"/>
        <v>1</v>
      </c>
      <c r="F12" s="50">
        <v>7</v>
      </c>
      <c r="G12" s="69">
        <f t="shared" si="1"/>
        <v>7</v>
      </c>
      <c r="H12" s="81" t="s">
        <v>18</v>
      </c>
      <c r="I12" s="81">
        <f t="shared" si="3"/>
        <v>1</v>
      </c>
      <c r="K12" s="81" t="s">
        <v>18</v>
      </c>
      <c r="L12" s="84">
        <f t="shared" si="4"/>
        <v>0</v>
      </c>
      <c r="N12" s="82"/>
      <c r="O12" s="81" t="s">
        <v>11</v>
      </c>
      <c r="R12" s="82"/>
      <c r="S12" s="81" t="s">
        <v>20</v>
      </c>
      <c r="V12" s="81" t="s">
        <v>13</v>
      </c>
      <c r="W12" s="84">
        <v>0</v>
      </c>
      <c r="X12" s="64">
        <f t="shared" si="5"/>
        <v>0</v>
      </c>
      <c r="Y12" s="65">
        <f t="shared" si="6"/>
        <v>0</v>
      </c>
      <c r="Z12" s="65">
        <f t="shared" si="7"/>
        <v>0</v>
      </c>
    </row>
    <row r="13" spans="1:26" x14ac:dyDescent="0.2">
      <c r="A13" s="50">
        <v>7</v>
      </c>
      <c r="B13" s="69">
        <f t="shared" si="0"/>
        <v>7</v>
      </c>
      <c r="C13" s="81" t="s">
        <v>30</v>
      </c>
      <c r="D13" s="81">
        <f t="shared" si="2"/>
        <v>1</v>
      </c>
      <c r="F13" s="50">
        <v>7</v>
      </c>
      <c r="G13" s="69">
        <f t="shared" si="1"/>
        <v>7</v>
      </c>
      <c r="H13" s="81" t="s">
        <v>30</v>
      </c>
      <c r="I13" s="81">
        <f t="shared" si="3"/>
        <v>1</v>
      </c>
      <c r="K13" s="81" t="s">
        <v>30</v>
      </c>
      <c r="L13" s="84">
        <f t="shared" si="4"/>
        <v>0</v>
      </c>
      <c r="N13" s="82">
        <v>6</v>
      </c>
      <c r="O13" s="81" t="s">
        <v>5</v>
      </c>
      <c r="P13" s="81">
        <v>12</v>
      </c>
      <c r="R13" s="82"/>
      <c r="S13" s="81" t="s">
        <v>25</v>
      </c>
      <c r="V13" s="81" t="s">
        <v>9</v>
      </c>
      <c r="W13" s="84"/>
      <c r="X13" s="64">
        <f t="shared" si="5"/>
        <v>0</v>
      </c>
      <c r="Y13" s="65">
        <f t="shared" si="6"/>
        <v>0</v>
      </c>
      <c r="Z13" s="65">
        <f t="shared" si="7"/>
        <v>0</v>
      </c>
    </row>
    <row r="14" spans="1:26" x14ac:dyDescent="0.2">
      <c r="A14" s="50">
        <v>5</v>
      </c>
      <c r="B14" s="69">
        <f t="shared" si="0"/>
        <v>5</v>
      </c>
      <c r="C14" s="81" t="s">
        <v>21</v>
      </c>
      <c r="D14" s="81">
        <f t="shared" si="2"/>
        <v>15</v>
      </c>
      <c r="F14" s="50">
        <v>6</v>
      </c>
      <c r="G14" s="69">
        <f t="shared" si="1"/>
        <v>6</v>
      </c>
      <c r="H14" s="81" t="s">
        <v>21</v>
      </c>
      <c r="I14" s="81">
        <f t="shared" si="3"/>
        <v>18</v>
      </c>
      <c r="K14" s="81" t="s">
        <v>21</v>
      </c>
      <c r="L14" s="84">
        <f t="shared" si="4"/>
        <v>1</v>
      </c>
      <c r="N14" s="82"/>
      <c r="O14" s="81" t="s">
        <v>17</v>
      </c>
      <c r="R14" s="82"/>
      <c r="S14" s="81" t="s">
        <v>23</v>
      </c>
      <c r="V14" s="81" t="s">
        <v>24</v>
      </c>
      <c r="W14" s="84"/>
      <c r="X14" s="64">
        <f t="shared" si="5"/>
        <v>0</v>
      </c>
      <c r="Y14" s="65">
        <f t="shared" si="6"/>
        <v>0</v>
      </c>
      <c r="Z14" s="65">
        <f t="shared" si="7"/>
        <v>0</v>
      </c>
    </row>
    <row r="15" spans="1:26" x14ac:dyDescent="0.2">
      <c r="A15" s="50">
        <v>5.5</v>
      </c>
      <c r="B15" s="69">
        <f t="shared" si="0"/>
        <v>5.5</v>
      </c>
      <c r="C15" s="81" t="s">
        <v>8</v>
      </c>
      <c r="D15" s="81">
        <f t="shared" si="2"/>
        <v>14</v>
      </c>
      <c r="F15" s="50">
        <v>5.5</v>
      </c>
      <c r="G15" s="69">
        <f t="shared" si="1"/>
        <v>5.5</v>
      </c>
      <c r="H15" s="81" t="s">
        <v>8</v>
      </c>
      <c r="I15" s="81">
        <f t="shared" si="3"/>
        <v>22</v>
      </c>
      <c r="K15" s="81" t="s">
        <v>8</v>
      </c>
      <c r="L15" s="84">
        <f t="shared" si="4"/>
        <v>0</v>
      </c>
      <c r="N15" s="87">
        <v>5.5</v>
      </c>
      <c r="O15" s="85" t="s">
        <v>8</v>
      </c>
      <c r="P15" s="85">
        <v>14</v>
      </c>
      <c r="R15" s="82"/>
      <c r="S15" s="81" t="s">
        <v>27</v>
      </c>
      <c r="V15" s="81" t="s">
        <v>3</v>
      </c>
      <c r="W15" s="84"/>
      <c r="X15" s="64">
        <f t="shared" si="5"/>
        <v>0</v>
      </c>
      <c r="Y15" s="65">
        <f t="shared" si="6"/>
        <v>0</v>
      </c>
      <c r="Z15" s="65">
        <f t="shared" si="7"/>
        <v>0</v>
      </c>
    </row>
    <row r="16" spans="1:26" x14ac:dyDescent="0.2">
      <c r="A16" s="50">
        <v>7</v>
      </c>
      <c r="B16" s="69">
        <f t="shared" si="0"/>
        <v>7</v>
      </c>
      <c r="C16" s="81" t="s">
        <v>15</v>
      </c>
      <c r="D16" s="81">
        <f t="shared" si="2"/>
        <v>1</v>
      </c>
      <c r="F16" s="50">
        <v>7</v>
      </c>
      <c r="G16" s="69">
        <f t="shared" si="1"/>
        <v>7</v>
      </c>
      <c r="H16" s="81" t="s">
        <v>15</v>
      </c>
      <c r="I16" s="81">
        <f t="shared" si="3"/>
        <v>1</v>
      </c>
      <c r="K16" s="81" t="s">
        <v>15</v>
      </c>
      <c r="L16" s="84">
        <f t="shared" si="4"/>
        <v>0</v>
      </c>
      <c r="N16" s="82">
        <v>5</v>
      </c>
      <c r="O16" s="81" t="s">
        <v>24</v>
      </c>
      <c r="P16" s="81">
        <v>15</v>
      </c>
      <c r="R16" s="82"/>
      <c r="S16" s="81" t="s">
        <v>14</v>
      </c>
      <c r="V16" s="81" t="s">
        <v>16</v>
      </c>
      <c r="W16" s="84"/>
      <c r="X16" s="64">
        <f t="shared" si="5"/>
        <v>0</v>
      </c>
      <c r="Y16" s="65">
        <f t="shared" si="6"/>
        <v>0</v>
      </c>
      <c r="Z16" s="65">
        <f t="shared" si="7"/>
        <v>0</v>
      </c>
    </row>
    <row r="17" spans="1:26" x14ac:dyDescent="0.2">
      <c r="A17" s="50">
        <v>5</v>
      </c>
      <c r="B17" s="69">
        <f t="shared" si="0"/>
        <v>5</v>
      </c>
      <c r="C17" s="81" t="s">
        <v>28</v>
      </c>
      <c r="D17" s="81">
        <f t="shared" si="2"/>
        <v>15</v>
      </c>
      <c r="F17" s="50">
        <v>7</v>
      </c>
      <c r="G17" s="69">
        <f t="shared" si="1"/>
        <v>7</v>
      </c>
      <c r="H17" s="81" t="s">
        <v>28</v>
      </c>
      <c r="I17" s="81">
        <f t="shared" si="3"/>
        <v>1</v>
      </c>
      <c r="K17" s="81" t="s">
        <v>28</v>
      </c>
      <c r="L17" s="84">
        <f t="shared" si="4"/>
        <v>2</v>
      </c>
      <c r="N17" s="82"/>
      <c r="O17" s="81" t="s">
        <v>3</v>
      </c>
      <c r="R17" s="82"/>
      <c r="S17" s="81" t="s">
        <v>5</v>
      </c>
      <c r="V17" s="81" t="s">
        <v>12</v>
      </c>
      <c r="W17" s="84"/>
      <c r="X17" s="64">
        <f t="shared" si="5"/>
        <v>0</v>
      </c>
      <c r="Y17" s="65">
        <f t="shared" si="6"/>
        <v>0</v>
      </c>
      <c r="Z17" s="65">
        <f t="shared" si="7"/>
        <v>0</v>
      </c>
    </row>
    <row r="18" spans="1:26" x14ac:dyDescent="0.2">
      <c r="A18" s="50">
        <v>5</v>
      </c>
      <c r="B18" s="69">
        <f t="shared" si="0"/>
        <v>5</v>
      </c>
      <c r="C18" s="81" t="s">
        <v>29</v>
      </c>
      <c r="D18" s="81">
        <f t="shared" si="2"/>
        <v>15</v>
      </c>
      <c r="F18" s="50">
        <v>7</v>
      </c>
      <c r="G18" s="69">
        <f t="shared" si="1"/>
        <v>7</v>
      </c>
      <c r="H18" s="81" t="s">
        <v>29</v>
      </c>
      <c r="I18" s="81">
        <f t="shared" si="3"/>
        <v>1</v>
      </c>
      <c r="K18" s="81" t="s">
        <v>29</v>
      </c>
      <c r="L18" s="84">
        <f t="shared" si="4"/>
        <v>2</v>
      </c>
      <c r="N18" s="82"/>
      <c r="O18" s="81" t="s">
        <v>6</v>
      </c>
      <c r="R18" s="82"/>
      <c r="S18" s="81" t="s">
        <v>11</v>
      </c>
      <c r="V18" s="81" t="s">
        <v>19</v>
      </c>
      <c r="W18" s="84"/>
      <c r="X18" s="64">
        <f t="shared" si="5"/>
        <v>0</v>
      </c>
      <c r="Y18" s="65">
        <f t="shared" si="6"/>
        <v>0</v>
      </c>
      <c r="Z18" s="65">
        <f t="shared" si="7"/>
        <v>0</v>
      </c>
    </row>
    <row r="19" spans="1:26" x14ac:dyDescent="0.2">
      <c r="A19" s="50">
        <v>7</v>
      </c>
      <c r="B19" s="69">
        <f t="shared" si="0"/>
        <v>7</v>
      </c>
      <c r="C19" s="81" t="s">
        <v>20</v>
      </c>
      <c r="D19" s="81">
        <f t="shared" si="2"/>
        <v>1</v>
      </c>
      <c r="F19" s="50">
        <v>7</v>
      </c>
      <c r="G19" s="69">
        <f t="shared" si="1"/>
        <v>7</v>
      </c>
      <c r="H19" s="81" t="s">
        <v>20</v>
      </c>
      <c r="I19" s="81">
        <f t="shared" si="3"/>
        <v>1</v>
      </c>
      <c r="K19" s="81" t="s">
        <v>20</v>
      </c>
      <c r="L19" s="84">
        <f t="shared" si="4"/>
        <v>0</v>
      </c>
      <c r="N19" s="82"/>
      <c r="O19" s="81" t="s">
        <v>4</v>
      </c>
      <c r="R19" s="82">
        <v>6</v>
      </c>
      <c r="S19" s="81" t="s">
        <v>6</v>
      </c>
      <c r="T19" s="81">
        <v>18</v>
      </c>
      <c r="V19" s="81" t="s">
        <v>18</v>
      </c>
      <c r="W19" s="84"/>
      <c r="X19" s="64">
        <f t="shared" si="5"/>
        <v>0</v>
      </c>
      <c r="Y19" s="65">
        <f t="shared" si="6"/>
        <v>0</v>
      </c>
      <c r="Z19" s="65">
        <f t="shared" si="7"/>
        <v>0</v>
      </c>
    </row>
    <row r="20" spans="1:26" x14ac:dyDescent="0.2">
      <c r="A20" s="50">
        <v>5</v>
      </c>
      <c r="B20" s="69">
        <f t="shared" si="0"/>
        <v>5</v>
      </c>
      <c r="C20" s="81" t="s">
        <v>25</v>
      </c>
      <c r="D20" s="81">
        <f t="shared" si="2"/>
        <v>15</v>
      </c>
      <c r="F20" s="50">
        <v>7</v>
      </c>
      <c r="G20" s="69">
        <f t="shared" si="1"/>
        <v>7</v>
      </c>
      <c r="H20" s="81" t="s">
        <v>25</v>
      </c>
      <c r="I20" s="81">
        <f t="shared" si="3"/>
        <v>1</v>
      </c>
      <c r="K20" s="81" t="s">
        <v>25</v>
      </c>
      <c r="L20" s="84">
        <f t="shared" si="4"/>
        <v>2</v>
      </c>
      <c r="N20" s="82"/>
      <c r="O20" s="81" t="s">
        <v>16</v>
      </c>
      <c r="R20" s="82"/>
      <c r="S20" s="81" t="s">
        <v>4</v>
      </c>
      <c r="V20" s="81" t="s">
        <v>30</v>
      </c>
      <c r="W20" s="84"/>
      <c r="X20" s="64">
        <f t="shared" si="5"/>
        <v>0</v>
      </c>
      <c r="Y20" s="65">
        <f t="shared" si="6"/>
        <v>0</v>
      </c>
      <c r="Z20" s="65">
        <f t="shared" si="7"/>
        <v>0</v>
      </c>
    </row>
    <row r="21" spans="1:26" x14ac:dyDescent="0.2">
      <c r="A21" s="50">
        <v>7</v>
      </c>
      <c r="B21" s="69">
        <f t="shared" si="0"/>
        <v>7</v>
      </c>
      <c r="C21" s="81" t="s">
        <v>23</v>
      </c>
      <c r="D21" s="81">
        <f t="shared" si="2"/>
        <v>1</v>
      </c>
      <c r="F21" s="50">
        <v>7</v>
      </c>
      <c r="G21" s="69">
        <f t="shared" si="1"/>
        <v>7</v>
      </c>
      <c r="H21" s="81" t="s">
        <v>23</v>
      </c>
      <c r="I21" s="81">
        <f t="shared" si="3"/>
        <v>1</v>
      </c>
      <c r="K21" s="81" t="s">
        <v>23</v>
      </c>
      <c r="L21" s="84">
        <f t="shared" si="4"/>
        <v>0</v>
      </c>
      <c r="N21" s="82"/>
      <c r="O21" s="81" t="s">
        <v>26</v>
      </c>
      <c r="R21" s="82"/>
      <c r="S21" s="81" t="s">
        <v>21</v>
      </c>
      <c r="V21" s="81" t="s">
        <v>8</v>
      </c>
      <c r="W21" s="84"/>
      <c r="X21" s="64">
        <f t="shared" si="5"/>
        <v>0</v>
      </c>
      <c r="Y21" s="65">
        <f t="shared" si="6"/>
        <v>0</v>
      </c>
      <c r="Z21" s="65">
        <f t="shared" si="7"/>
        <v>0</v>
      </c>
    </row>
    <row r="22" spans="1:26" x14ac:dyDescent="0.2">
      <c r="A22" s="50">
        <v>5</v>
      </c>
      <c r="B22" s="69">
        <f t="shared" si="0"/>
        <v>5</v>
      </c>
      <c r="C22" s="81" t="s">
        <v>22</v>
      </c>
      <c r="D22" s="81">
        <f t="shared" si="2"/>
        <v>15</v>
      </c>
      <c r="F22" s="50">
        <v>5.5</v>
      </c>
      <c r="G22" s="69">
        <f t="shared" si="1"/>
        <v>5.5</v>
      </c>
      <c r="H22" s="81" t="s">
        <v>22</v>
      </c>
      <c r="I22" s="81">
        <f t="shared" si="3"/>
        <v>22</v>
      </c>
      <c r="K22" s="81" t="s">
        <v>22</v>
      </c>
      <c r="L22" s="84">
        <f t="shared" si="4"/>
        <v>0.5</v>
      </c>
      <c r="N22" s="82"/>
      <c r="O22" s="81" t="s">
        <v>21</v>
      </c>
      <c r="R22" s="82"/>
      <c r="S22" s="81" t="s">
        <v>17</v>
      </c>
      <c r="V22" s="81" t="s">
        <v>15</v>
      </c>
      <c r="W22" s="84"/>
      <c r="X22" s="64">
        <f t="shared" si="5"/>
        <v>0</v>
      </c>
      <c r="Y22" s="65">
        <f t="shared" si="6"/>
        <v>0</v>
      </c>
      <c r="Z22" s="65">
        <f t="shared" si="7"/>
        <v>0</v>
      </c>
    </row>
    <row r="23" spans="1:26" x14ac:dyDescent="0.2">
      <c r="A23" s="50">
        <v>7</v>
      </c>
      <c r="B23" s="69">
        <f t="shared" si="0"/>
        <v>7</v>
      </c>
      <c r="C23" s="81" t="s">
        <v>27</v>
      </c>
      <c r="D23" s="81">
        <f t="shared" si="2"/>
        <v>1</v>
      </c>
      <c r="F23" s="50">
        <v>7</v>
      </c>
      <c r="G23" s="69">
        <f t="shared" si="1"/>
        <v>7</v>
      </c>
      <c r="H23" s="81" t="s">
        <v>27</v>
      </c>
      <c r="I23" s="81">
        <f t="shared" si="3"/>
        <v>1</v>
      </c>
      <c r="K23" s="81" t="s">
        <v>27</v>
      </c>
      <c r="L23" s="84">
        <f t="shared" si="4"/>
        <v>0</v>
      </c>
      <c r="N23" s="82"/>
      <c r="O23" s="81" t="s">
        <v>28</v>
      </c>
      <c r="R23" s="82">
        <v>5.5</v>
      </c>
      <c r="S23" s="81" t="s">
        <v>8</v>
      </c>
      <c r="T23" s="81">
        <v>22</v>
      </c>
      <c r="V23" s="81" t="s">
        <v>20</v>
      </c>
      <c r="W23" s="84"/>
      <c r="X23" s="64">
        <f t="shared" si="5"/>
        <v>0</v>
      </c>
      <c r="Y23" s="65">
        <f t="shared" si="6"/>
        <v>0</v>
      </c>
      <c r="Z23" s="65">
        <f t="shared" si="7"/>
        <v>0</v>
      </c>
    </row>
    <row r="24" spans="1:26" x14ac:dyDescent="0.2">
      <c r="A24" s="50">
        <v>5</v>
      </c>
      <c r="B24" s="69">
        <f t="shared" si="0"/>
        <v>5</v>
      </c>
      <c r="C24" s="81" t="s">
        <v>7</v>
      </c>
      <c r="D24" s="81">
        <f t="shared" si="2"/>
        <v>15</v>
      </c>
      <c r="F24" s="50">
        <v>5</v>
      </c>
      <c r="G24" s="69">
        <f t="shared" si="1"/>
        <v>5</v>
      </c>
      <c r="H24" s="81" t="s">
        <v>7</v>
      </c>
      <c r="I24" s="81">
        <f t="shared" si="3"/>
        <v>24</v>
      </c>
      <c r="K24" s="81" t="s">
        <v>7</v>
      </c>
      <c r="L24" s="84">
        <f t="shared" si="4"/>
        <v>0</v>
      </c>
      <c r="N24" s="82"/>
      <c r="O24" s="81" t="s">
        <v>29</v>
      </c>
      <c r="R24" s="87"/>
      <c r="S24" s="85" t="s">
        <v>22</v>
      </c>
      <c r="T24" s="85"/>
      <c r="V24" s="81" t="s">
        <v>23</v>
      </c>
      <c r="W24" s="84"/>
      <c r="X24" s="64">
        <f t="shared" si="5"/>
        <v>0</v>
      </c>
      <c r="Y24" s="65">
        <f t="shared" si="6"/>
        <v>0</v>
      </c>
      <c r="Z24" s="65">
        <f t="shared" si="7"/>
        <v>0</v>
      </c>
    </row>
    <row r="25" spans="1:26" x14ac:dyDescent="0.2">
      <c r="A25" s="50">
        <v>5</v>
      </c>
      <c r="B25" s="69">
        <f t="shared" si="0"/>
        <v>5</v>
      </c>
      <c r="C25" s="81" t="s">
        <v>14</v>
      </c>
      <c r="D25" s="81">
        <f t="shared" si="2"/>
        <v>15</v>
      </c>
      <c r="F25" s="50">
        <v>7</v>
      </c>
      <c r="G25" s="69">
        <f t="shared" si="1"/>
        <v>7</v>
      </c>
      <c r="H25" s="81" t="s">
        <v>14</v>
      </c>
      <c r="I25" s="81">
        <f t="shared" si="3"/>
        <v>1</v>
      </c>
      <c r="K25" s="81" t="s">
        <v>14</v>
      </c>
      <c r="L25" s="84">
        <f t="shared" si="4"/>
        <v>2</v>
      </c>
      <c r="N25" s="82"/>
      <c r="O25" s="81" t="s">
        <v>25</v>
      </c>
      <c r="R25" s="82">
        <v>5</v>
      </c>
      <c r="S25" s="81" t="s">
        <v>24</v>
      </c>
      <c r="T25" s="81">
        <v>24</v>
      </c>
      <c r="V25" s="81" t="s">
        <v>27</v>
      </c>
      <c r="W25" s="84"/>
      <c r="X25" s="64">
        <f t="shared" si="5"/>
        <v>0</v>
      </c>
      <c r="Y25" s="65">
        <f t="shared" si="6"/>
        <v>0</v>
      </c>
      <c r="Z25" s="65">
        <f t="shared" si="7"/>
        <v>0</v>
      </c>
    </row>
    <row r="26" spans="1:26" x14ac:dyDescent="0.2">
      <c r="A26" s="50">
        <v>6</v>
      </c>
      <c r="B26" s="69">
        <f t="shared" si="0"/>
        <v>6</v>
      </c>
      <c r="C26" s="81" t="s">
        <v>5</v>
      </c>
      <c r="D26" s="81">
        <f t="shared" si="2"/>
        <v>12</v>
      </c>
      <c r="F26" s="50">
        <v>7</v>
      </c>
      <c r="G26" s="69">
        <f t="shared" si="1"/>
        <v>7</v>
      </c>
      <c r="H26" s="81" t="s">
        <v>5</v>
      </c>
      <c r="I26" s="81">
        <f t="shared" si="3"/>
        <v>1</v>
      </c>
      <c r="K26" s="81" t="s">
        <v>5</v>
      </c>
      <c r="L26" s="84">
        <f t="shared" si="4"/>
        <v>1</v>
      </c>
      <c r="N26" s="82"/>
      <c r="O26" s="81" t="s">
        <v>22</v>
      </c>
      <c r="R26" s="82"/>
      <c r="S26" s="81" t="s">
        <v>3</v>
      </c>
      <c r="V26" s="81" t="s">
        <v>7</v>
      </c>
      <c r="W26" s="84"/>
      <c r="X26" s="64">
        <f t="shared" si="5"/>
        <v>0</v>
      </c>
      <c r="Y26" s="65">
        <f t="shared" si="6"/>
        <v>0</v>
      </c>
      <c r="Z26" s="65">
        <f t="shared" si="7"/>
        <v>0</v>
      </c>
    </row>
    <row r="27" spans="1:26" x14ac:dyDescent="0.2">
      <c r="A27" s="50">
        <v>7</v>
      </c>
      <c r="B27" s="69">
        <f t="shared" si="0"/>
        <v>7</v>
      </c>
      <c r="C27" s="81" t="s">
        <v>11</v>
      </c>
      <c r="D27" s="81">
        <f t="shared" si="2"/>
        <v>1</v>
      </c>
      <c r="F27" s="50">
        <v>7</v>
      </c>
      <c r="G27" s="69">
        <f t="shared" si="1"/>
        <v>7</v>
      </c>
      <c r="H27" s="81" t="s">
        <v>11</v>
      </c>
      <c r="I27" s="81">
        <f t="shared" si="3"/>
        <v>1</v>
      </c>
      <c r="K27" s="81" t="s">
        <v>11</v>
      </c>
      <c r="L27" s="84">
        <f t="shared" si="4"/>
        <v>0</v>
      </c>
      <c r="N27" s="82"/>
      <c r="O27" s="81" t="s">
        <v>7</v>
      </c>
      <c r="R27" s="82"/>
      <c r="S27" s="81" t="s">
        <v>16</v>
      </c>
      <c r="V27" s="81" t="s">
        <v>11</v>
      </c>
      <c r="W27" s="84"/>
      <c r="X27" s="64">
        <f t="shared" si="5"/>
        <v>0</v>
      </c>
      <c r="Y27" s="65">
        <f t="shared" si="6"/>
        <v>0</v>
      </c>
      <c r="Z27" s="65">
        <f t="shared" si="7"/>
        <v>0</v>
      </c>
    </row>
    <row r="28" spans="1:26" x14ac:dyDescent="0.2">
      <c r="A28" s="50">
        <v>6</v>
      </c>
      <c r="B28" s="69">
        <f t="shared" si="0"/>
        <v>6</v>
      </c>
      <c r="C28" s="81" t="s">
        <v>17</v>
      </c>
      <c r="D28" s="81">
        <f t="shared" si="2"/>
        <v>12</v>
      </c>
      <c r="F28" s="50">
        <v>6</v>
      </c>
      <c r="G28" s="69">
        <f t="shared" si="1"/>
        <v>6</v>
      </c>
      <c r="H28" s="81" t="s">
        <v>17</v>
      </c>
      <c r="I28" s="81">
        <f t="shared" si="3"/>
        <v>18</v>
      </c>
      <c r="K28" s="81" t="s">
        <v>17</v>
      </c>
      <c r="L28" s="84">
        <f t="shared" si="4"/>
        <v>0</v>
      </c>
      <c r="N28" s="82"/>
      <c r="O28" s="81" t="s">
        <v>14</v>
      </c>
      <c r="R28" s="82"/>
      <c r="S28" s="81" t="s">
        <v>7</v>
      </c>
      <c r="V28" s="85" t="s">
        <v>17</v>
      </c>
      <c r="W28" s="86"/>
      <c r="X28" s="66">
        <f t="shared" si="5"/>
        <v>0</v>
      </c>
      <c r="Y28" s="67">
        <f t="shared" si="6"/>
        <v>0</v>
      </c>
      <c r="Z28" s="67">
        <f t="shared" si="7"/>
        <v>0</v>
      </c>
    </row>
    <row r="29" spans="1:26" x14ac:dyDescent="0.2">
      <c r="A29" s="50">
        <v>4.5</v>
      </c>
      <c r="B29" s="69">
        <f t="shared" si="0"/>
        <v>4.5</v>
      </c>
      <c r="C29" s="81" t="s">
        <v>10</v>
      </c>
      <c r="D29" s="81">
        <f t="shared" si="2"/>
        <v>28</v>
      </c>
      <c r="F29" s="50">
        <v>4</v>
      </c>
      <c r="G29" s="69">
        <f t="shared" si="1"/>
        <v>4</v>
      </c>
      <c r="H29" s="81" t="s">
        <v>10</v>
      </c>
      <c r="I29" s="81">
        <f t="shared" si="3"/>
        <v>28</v>
      </c>
      <c r="K29" s="81" t="s">
        <v>10</v>
      </c>
      <c r="L29" s="84">
        <f t="shared" si="4"/>
        <v>-0.5</v>
      </c>
      <c r="N29" s="82">
        <v>4.5</v>
      </c>
      <c r="O29" s="81" t="s">
        <v>10</v>
      </c>
      <c r="P29" s="81">
        <v>28</v>
      </c>
      <c r="R29" s="82">
        <v>4</v>
      </c>
      <c r="S29" s="81" t="s">
        <v>10</v>
      </c>
      <c r="T29" s="81">
        <v>28</v>
      </c>
      <c r="V29" s="81" t="s">
        <v>10</v>
      </c>
      <c r="W29" s="84">
        <v>-0.5</v>
      </c>
      <c r="X29" s="62">
        <f t="shared" si="5"/>
        <v>1405</v>
      </c>
      <c r="Y29" s="63">
        <f t="shared" si="6"/>
        <v>1789.2390958293538</v>
      </c>
      <c r="Z29" s="63">
        <f t="shared" si="7"/>
        <v>42.299398291575656</v>
      </c>
    </row>
    <row r="30" spans="1:26" ht="5.0999999999999996" customHeight="1" x14ac:dyDescent="0.2">
      <c r="A30" s="83"/>
      <c r="B30" s="69"/>
      <c r="D30" s="81"/>
      <c r="F30" s="83"/>
      <c r="G30" s="69"/>
      <c r="I30" s="81"/>
      <c r="L30" s="84"/>
      <c r="W30" s="84"/>
    </row>
    <row r="31" spans="1:26" ht="5.0999999999999996" customHeight="1" x14ac:dyDescent="0.2">
      <c r="A31" s="37"/>
      <c r="B31" s="38"/>
      <c r="C31" s="39"/>
      <c r="D31" s="39"/>
      <c r="E31" s="39"/>
      <c r="F31" s="37"/>
      <c r="G31" s="38"/>
      <c r="H31" s="39"/>
      <c r="I31" s="39"/>
      <c r="J31" s="39"/>
      <c r="K31" s="39"/>
      <c r="L31" s="40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40"/>
    </row>
    <row r="32" spans="1:26" ht="5.0999999999999996" customHeight="1" x14ac:dyDescent="0.2"/>
    <row r="33" spans="1:23" x14ac:dyDescent="0.2">
      <c r="A33" s="21" t="s">
        <v>34</v>
      </c>
      <c r="B33" s="21"/>
      <c r="C33" s="22">
        <f>COUNTIF(B2:B29,"&gt;"&amp;B34)</f>
        <v>0</v>
      </c>
      <c r="F33" s="21" t="s">
        <v>34</v>
      </c>
      <c r="G33" s="21"/>
      <c r="H33" s="22">
        <f>COUNTIF(G2:G29,"&gt;"&amp;G34)</f>
        <v>0</v>
      </c>
      <c r="N33" s="33" t="str">
        <f>A33</f>
        <v>Q4</v>
      </c>
      <c r="O33" s="33"/>
      <c r="P33" s="33">
        <f>C33</f>
        <v>0</v>
      </c>
      <c r="Q33" s="33"/>
      <c r="R33" s="33" t="str">
        <f>F33</f>
        <v>Q4</v>
      </c>
      <c r="T33" s="33">
        <f>H33</f>
        <v>0</v>
      </c>
      <c r="V33" s="33"/>
      <c r="W33" s="33"/>
    </row>
    <row r="34" spans="1:23" x14ac:dyDescent="0.2">
      <c r="A34" s="21" t="s">
        <v>2</v>
      </c>
      <c r="B34" s="23">
        <f>_xlfn.QUARTILE.EXC($B$2:$B$29,3)</f>
        <v>7</v>
      </c>
      <c r="C34" s="24">
        <f>COUNTIF(B2:B29,"&gt;"&amp;B35)-COUNTIF(B2:B29,"&gt;"&amp;B34)</f>
        <v>14</v>
      </c>
      <c r="F34" s="21" t="s">
        <v>2</v>
      </c>
      <c r="G34" s="23">
        <f>_xlfn.QUARTILE.EXC($B$2:$B$29,3)</f>
        <v>7</v>
      </c>
      <c r="H34" s="24">
        <f>COUNTIF(G2:G29,"&gt;"&amp;G35)-COUNTIF(G2:G29,"&gt;"&amp;G34)</f>
        <v>23</v>
      </c>
      <c r="K34" s="30" t="s">
        <v>35</v>
      </c>
      <c r="L34" s="22">
        <f>COUNTIF(L2:L29,"&gt;0")</f>
        <v>10</v>
      </c>
      <c r="N34" s="33" t="str">
        <f>A34</f>
        <v>Q3</v>
      </c>
      <c r="O34" s="34">
        <f>B34</f>
        <v>7</v>
      </c>
      <c r="P34" s="33">
        <f>C34</f>
        <v>14</v>
      </c>
      <c r="R34" s="33" t="str">
        <f>F34</f>
        <v>Q3</v>
      </c>
      <c r="S34" s="34">
        <f>B34</f>
        <v>7</v>
      </c>
      <c r="T34" s="33">
        <f>H34</f>
        <v>23</v>
      </c>
      <c r="V34" s="30" t="s">
        <v>35</v>
      </c>
      <c r="W34" s="33">
        <f>L34</f>
        <v>10</v>
      </c>
    </row>
    <row r="35" spans="1:23" x14ac:dyDescent="0.2">
      <c r="A35" s="21" t="s">
        <v>1</v>
      </c>
      <c r="B35" s="23">
        <f>_xlfn.QUARTILE.EXC($B$2:$B$29,2)</f>
        <v>5.25</v>
      </c>
      <c r="C35" s="24">
        <f>COUNTIF(B2:B29,"&gt;"&amp;B36)-COUNTIF(B2:B29,"&gt;"&amp;B35)</f>
        <v>0</v>
      </c>
      <c r="F35" s="21" t="s">
        <v>1</v>
      </c>
      <c r="G35" s="23">
        <f>_xlfn.QUARTILE.EXC($B$2:$B$29,2)</f>
        <v>5.25</v>
      </c>
      <c r="H35" s="24">
        <f>COUNTIF(G2:G29,"&gt;"&amp;G36)-COUNTIF(G2:G29,"&gt;"&amp;G35)</f>
        <v>0</v>
      </c>
      <c r="K35" s="30" t="s">
        <v>36</v>
      </c>
      <c r="L35" s="44">
        <f>COUNTIF(L2:L29,"=0")</f>
        <v>17</v>
      </c>
      <c r="N35" s="33" t="str">
        <f>A35</f>
        <v>Q2</v>
      </c>
      <c r="O35" s="34">
        <f>B35</f>
        <v>5.25</v>
      </c>
      <c r="P35" s="33">
        <f>C35</f>
        <v>0</v>
      </c>
      <c r="R35" s="33" t="str">
        <f>F35</f>
        <v>Q2</v>
      </c>
      <c r="S35" s="34">
        <f>B35</f>
        <v>5.25</v>
      </c>
      <c r="T35" s="33">
        <f>H35</f>
        <v>0</v>
      </c>
      <c r="V35" s="30" t="s">
        <v>36</v>
      </c>
      <c r="W35" s="43">
        <f>L35</f>
        <v>17</v>
      </c>
    </row>
    <row r="36" spans="1:23" x14ac:dyDescent="0.2">
      <c r="A36" s="27" t="s">
        <v>0</v>
      </c>
      <c r="B36" s="28">
        <f>_xlfn.QUARTILE.EXC($B$2:$B$29,1)</f>
        <v>5</v>
      </c>
      <c r="C36" s="29">
        <f>COUNTIF(B2:B29,"&lt;="&amp;B36)</f>
        <v>14</v>
      </c>
      <c r="F36" s="27" t="s">
        <v>0</v>
      </c>
      <c r="G36" s="28">
        <f>_xlfn.QUARTILE.EXC($B$2:$B$29,1)</f>
        <v>5</v>
      </c>
      <c r="H36" s="29">
        <f>COUNTIF(G2:G29,"&lt;="&amp;G36)</f>
        <v>5</v>
      </c>
      <c r="K36" s="31" t="s">
        <v>37</v>
      </c>
      <c r="L36" s="42">
        <f>COUNTIF(L2:L29,"&lt;0")</f>
        <v>1</v>
      </c>
      <c r="N36" s="35" t="str">
        <f>A36</f>
        <v>Q1</v>
      </c>
      <c r="O36" s="36">
        <f>B36</f>
        <v>5</v>
      </c>
      <c r="P36" s="35">
        <f>C36</f>
        <v>14</v>
      </c>
      <c r="R36" s="35" t="str">
        <f>F36</f>
        <v>Q1</v>
      </c>
      <c r="S36" s="36">
        <f>B36</f>
        <v>5</v>
      </c>
      <c r="T36" s="35">
        <f>H36</f>
        <v>5</v>
      </c>
      <c r="V36" s="31" t="s">
        <v>37</v>
      </c>
      <c r="W36" s="41">
        <f>L36</f>
        <v>1</v>
      </c>
    </row>
    <row r="37" spans="1:23" x14ac:dyDescent="0.2">
      <c r="A37" s="21"/>
      <c r="B37" s="21"/>
      <c r="C37" s="24">
        <f>SUM(C33:C36)</f>
        <v>28</v>
      </c>
      <c r="F37" s="21"/>
      <c r="G37" s="21"/>
      <c r="H37" s="24">
        <f>SUM(H33:H36)</f>
        <v>28</v>
      </c>
      <c r="L37" s="22">
        <f>SUM(L34:L36)</f>
        <v>28</v>
      </c>
      <c r="N37" s="33"/>
      <c r="O37" s="33"/>
      <c r="P37" s="33">
        <f>C37</f>
        <v>28</v>
      </c>
      <c r="T37" s="33">
        <f>H37</f>
        <v>28</v>
      </c>
      <c r="W37" s="33">
        <f>L37</f>
        <v>28</v>
      </c>
    </row>
    <row r="38" spans="1:23" ht="5.0999999999999996" customHeight="1" x14ac:dyDescent="0.2"/>
    <row r="39" spans="1:23" ht="5.0999999999999996" customHeight="1" x14ac:dyDescent="0.2">
      <c r="A39" s="37"/>
      <c r="B39" s="38"/>
      <c r="C39" s="39"/>
      <c r="D39" s="39"/>
      <c r="E39" s="39"/>
      <c r="F39" s="37"/>
      <c r="G39" s="38"/>
      <c r="H39" s="39"/>
      <c r="I39" s="39"/>
      <c r="J39" s="39"/>
      <c r="K39" s="39"/>
      <c r="L39" s="40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40"/>
    </row>
  </sheetData>
  <sortState ref="V2:W29">
    <sortCondition descending="1" ref="W2:W29"/>
    <sortCondition ref="V2:V29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Z39"/>
  <sheetViews>
    <sheetView zoomScaleNormal="100" workbookViewId="0"/>
  </sheetViews>
  <sheetFormatPr baseColWidth="10" defaultRowHeight="15" x14ac:dyDescent="0.25"/>
  <cols>
    <col min="1" max="1" width="6.7109375" style="2" customWidth="1"/>
    <col min="2" max="2" width="7.140625" style="2" bestFit="1" customWidth="1"/>
    <col min="3" max="3" width="10.5703125" style="1" bestFit="1" customWidth="1"/>
    <col min="4" max="4" width="4.7109375" style="53" customWidth="1"/>
    <col min="5" max="5" width="6.85546875" style="1" customWidth="1"/>
    <col min="6" max="6" width="6.7109375" style="2" customWidth="1"/>
    <col min="7" max="7" width="7.140625" style="2" bestFit="1" customWidth="1"/>
    <col min="8" max="8" width="10.5703125" style="1" bestFit="1" customWidth="1"/>
    <col min="9" max="9" width="4.7109375" style="53" customWidth="1"/>
    <col min="10" max="10" width="6.85546875" style="1" customWidth="1"/>
    <col min="11" max="11" width="10.5703125" style="1" bestFit="1" customWidth="1"/>
    <col min="12" max="12" width="5.42578125" style="1" bestFit="1" customWidth="1"/>
    <col min="13" max="13" width="8.5703125" style="1" customWidth="1"/>
    <col min="14" max="14" width="6.85546875" style="1" customWidth="1"/>
    <col min="15" max="15" width="10.5703125" style="1" bestFit="1" customWidth="1"/>
    <col min="16" max="16" width="3" style="1" bestFit="1" customWidth="1"/>
    <col min="17" max="17" width="7" style="1" customWidth="1"/>
    <col min="18" max="18" width="6" style="1" bestFit="1" customWidth="1"/>
    <col min="19" max="19" width="10.5703125" style="1" bestFit="1" customWidth="1"/>
    <col min="20" max="20" width="3" style="1" bestFit="1" customWidth="1"/>
    <col min="21" max="21" width="6.7109375" style="1" customWidth="1"/>
    <col min="22" max="22" width="10.5703125" style="1" bestFit="1" customWidth="1"/>
    <col min="23" max="23" width="5.42578125" style="1" bestFit="1" customWidth="1"/>
    <col min="24" max="24" width="5" style="1" hidden="1" customWidth="1"/>
    <col min="25" max="25" width="6" style="1" hidden="1" customWidth="1"/>
    <col min="26" max="26" width="4" style="1" bestFit="1" customWidth="1"/>
    <col min="27" max="16384" width="11.42578125" style="1"/>
  </cols>
  <sheetData>
    <row r="1" spans="1:26" s="6" customFormat="1" ht="12.75" x14ac:dyDescent="0.2">
      <c r="A1" s="45" t="s">
        <v>38</v>
      </c>
      <c r="B1" s="3" t="s">
        <v>32</v>
      </c>
      <c r="C1" s="4">
        <v>2007</v>
      </c>
      <c r="D1" s="5" t="s">
        <v>31</v>
      </c>
      <c r="F1" s="45" t="s">
        <v>38</v>
      </c>
      <c r="G1" s="3" t="s">
        <v>32</v>
      </c>
      <c r="H1" s="4">
        <v>2014</v>
      </c>
      <c r="I1" s="5" t="s">
        <v>31</v>
      </c>
      <c r="K1" s="11"/>
      <c r="L1" s="5" t="s">
        <v>33</v>
      </c>
      <c r="N1" s="15" t="s">
        <v>32</v>
      </c>
      <c r="O1" s="19">
        <v>2007</v>
      </c>
      <c r="P1" s="17" t="s">
        <v>31</v>
      </c>
      <c r="R1" s="16" t="s">
        <v>32</v>
      </c>
      <c r="S1" s="19">
        <v>2014</v>
      </c>
      <c r="T1" s="17" t="s">
        <v>31</v>
      </c>
      <c r="V1" s="16"/>
      <c r="W1" s="16" t="s">
        <v>33</v>
      </c>
    </row>
    <row r="2" spans="1:26" s="6" customFormat="1" ht="12.75" x14ac:dyDescent="0.2">
      <c r="A2" s="12">
        <v>4.8076923076923102</v>
      </c>
      <c r="B2" s="7">
        <f t="shared" ref="B2:B29" si="0">ROUND(A2,1)</f>
        <v>4.8</v>
      </c>
      <c r="C2" s="6" t="s">
        <v>13</v>
      </c>
      <c r="D2" s="6">
        <f>_xlfn.RANK.EQ(B2,$B$2:$B$29)</f>
        <v>10</v>
      </c>
      <c r="F2" s="12">
        <v>6.0769230769230766</v>
      </c>
      <c r="G2" s="7">
        <f t="shared" ref="G2:G29" si="1">ROUND(F2,1)</f>
        <v>6.1</v>
      </c>
      <c r="H2" s="6" t="s">
        <v>13</v>
      </c>
      <c r="I2" s="6">
        <f>_xlfn.RANK.EQ(G2,$G$2:$G$29)</f>
        <v>17</v>
      </c>
      <c r="K2" s="6" t="s">
        <v>13</v>
      </c>
      <c r="L2" s="14">
        <f>ROUND(G2-B2,1)</f>
        <v>1.3</v>
      </c>
      <c r="N2" s="10">
        <v>7</v>
      </c>
      <c r="O2" s="6" t="s">
        <v>9</v>
      </c>
      <c r="P2" s="6">
        <v>1</v>
      </c>
      <c r="R2" s="10">
        <v>7</v>
      </c>
      <c r="S2" s="6" t="s">
        <v>9</v>
      </c>
      <c r="T2" s="6">
        <v>1</v>
      </c>
      <c r="V2" s="6" t="s">
        <v>21</v>
      </c>
      <c r="W2" s="14">
        <v>3.2</v>
      </c>
      <c r="X2" s="6">
        <f>ABS(W2*2810)</f>
        <v>8992</v>
      </c>
      <c r="Y2" s="60">
        <f>SUM((X2*4)/3.141)</f>
        <v>11451.130213307864</v>
      </c>
      <c r="Z2" s="60">
        <f>SQRT(Y2)</f>
        <v>107.00995380481137</v>
      </c>
    </row>
    <row r="3" spans="1:26" s="6" customFormat="1" ht="12.75" x14ac:dyDescent="0.2">
      <c r="A3" s="12">
        <v>7</v>
      </c>
      <c r="B3" s="7">
        <f t="shared" si="0"/>
        <v>7</v>
      </c>
      <c r="C3" s="6" t="s">
        <v>9</v>
      </c>
      <c r="D3" s="6">
        <f t="shared" ref="D3:D29" si="2">_xlfn.RANK.EQ(B3,$B$2:$B$29)</f>
        <v>1</v>
      </c>
      <c r="F3" s="12">
        <v>7</v>
      </c>
      <c r="G3" s="7">
        <f t="shared" si="1"/>
        <v>7</v>
      </c>
      <c r="H3" s="6" t="s">
        <v>9</v>
      </c>
      <c r="I3" s="6">
        <f t="shared" ref="I3:I29" si="3">_xlfn.RANK.EQ(G3,$G$2:$G$29)</f>
        <v>1</v>
      </c>
      <c r="K3" s="6" t="s">
        <v>9</v>
      </c>
      <c r="L3" s="14">
        <f t="shared" ref="L3:L29" si="4">ROUND(G3-B3,1)</f>
        <v>0</v>
      </c>
      <c r="N3" s="10"/>
      <c r="O3" s="6" t="s">
        <v>19</v>
      </c>
      <c r="R3" s="10"/>
      <c r="S3" s="6" t="s">
        <v>19</v>
      </c>
      <c r="V3" s="6" t="s">
        <v>22</v>
      </c>
      <c r="W3" s="14">
        <v>3.1</v>
      </c>
      <c r="X3" s="6">
        <f t="shared" ref="X3:X29" si="5">ABS(W3*2810)</f>
        <v>8711</v>
      </c>
      <c r="Y3" s="60">
        <f t="shared" ref="Y3:Y29" si="6">SUM((X3*4)/3.141)</f>
        <v>11093.282394141994</v>
      </c>
      <c r="Z3" s="60">
        <f t="shared" ref="Z3:Z29" si="7">SQRT(Y3)</f>
        <v>105.32465235709061</v>
      </c>
    </row>
    <row r="4" spans="1:26" s="6" customFormat="1" ht="12.75" x14ac:dyDescent="0.2">
      <c r="A4" s="12">
        <v>3.5961538461538458</v>
      </c>
      <c r="B4" s="7">
        <f t="shared" si="0"/>
        <v>3.6</v>
      </c>
      <c r="C4" s="6" t="s">
        <v>24</v>
      </c>
      <c r="D4" s="6">
        <f t="shared" si="2"/>
        <v>24</v>
      </c>
      <c r="F4" s="12">
        <v>6.4230769230769225</v>
      </c>
      <c r="G4" s="7">
        <f t="shared" si="1"/>
        <v>6.4</v>
      </c>
      <c r="H4" s="6" t="s">
        <v>24</v>
      </c>
      <c r="I4" s="6">
        <f t="shared" si="3"/>
        <v>14</v>
      </c>
      <c r="K4" s="6" t="s">
        <v>24</v>
      </c>
      <c r="L4" s="14">
        <f t="shared" si="4"/>
        <v>2.8</v>
      </c>
      <c r="N4" s="10"/>
      <c r="O4" s="6" t="s">
        <v>18</v>
      </c>
      <c r="R4" s="10"/>
      <c r="S4" s="6" t="s">
        <v>18</v>
      </c>
      <c r="V4" s="6" t="s">
        <v>17</v>
      </c>
      <c r="W4" s="14"/>
      <c r="X4" s="6">
        <f t="shared" si="5"/>
        <v>0</v>
      </c>
      <c r="Y4" s="60">
        <f t="shared" si="6"/>
        <v>0</v>
      </c>
      <c r="Z4" s="60">
        <f t="shared" si="7"/>
        <v>0</v>
      </c>
    </row>
    <row r="5" spans="1:26" s="6" customFormat="1" ht="12.75" x14ac:dyDescent="0.2">
      <c r="A5" s="12">
        <v>1.6923076923076923</v>
      </c>
      <c r="B5" s="7">
        <f t="shared" si="0"/>
        <v>1.7</v>
      </c>
      <c r="C5" s="6" t="s">
        <v>3</v>
      </c>
      <c r="D5" s="6">
        <f t="shared" si="2"/>
        <v>26</v>
      </c>
      <c r="F5" s="12">
        <v>4.5769230769230766</v>
      </c>
      <c r="G5" s="7">
        <f t="shared" si="1"/>
        <v>4.5999999999999996</v>
      </c>
      <c r="H5" s="6" t="s">
        <v>3</v>
      </c>
      <c r="I5" s="6">
        <f t="shared" si="3"/>
        <v>25</v>
      </c>
      <c r="K5" s="6" t="s">
        <v>3</v>
      </c>
      <c r="L5" s="14">
        <f t="shared" si="4"/>
        <v>2.9</v>
      </c>
      <c r="N5" s="10"/>
      <c r="O5" s="6" t="s">
        <v>15</v>
      </c>
      <c r="R5" s="10"/>
      <c r="S5" s="6" t="s">
        <v>21</v>
      </c>
      <c r="V5" s="6" t="s">
        <v>3</v>
      </c>
      <c r="W5" s="14">
        <v>2.9</v>
      </c>
      <c r="X5" s="6">
        <f t="shared" si="5"/>
        <v>8149</v>
      </c>
      <c r="Y5" s="60">
        <f t="shared" si="6"/>
        <v>10377.586755810251</v>
      </c>
      <c r="Z5" s="60">
        <f t="shared" si="7"/>
        <v>101.87044103080271</v>
      </c>
    </row>
    <row r="6" spans="1:26" s="6" customFormat="1" ht="12.75" x14ac:dyDescent="0.2">
      <c r="A6" s="12">
        <v>1</v>
      </c>
      <c r="B6" s="7">
        <f t="shared" si="0"/>
        <v>1</v>
      </c>
      <c r="C6" s="6" t="s">
        <v>6</v>
      </c>
      <c r="D6" s="6">
        <f t="shared" si="2"/>
        <v>27</v>
      </c>
      <c r="F6" s="12">
        <v>1.3461538461538463</v>
      </c>
      <c r="G6" s="7">
        <f t="shared" si="1"/>
        <v>1.3</v>
      </c>
      <c r="H6" s="6" t="s">
        <v>6</v>
      </c>
      <c r="I6" s="6">
        <f t="shared" si="3"/>
        <v>28</v>
      </c>
      <c r="K6" s="6" t="s">
        <v>6</v>
      </c>
      <c r="L6" s="14">
        <f t="shared" si="4"/>
        <v>0.3</v>
      </c>
      <c r="N6" s="10"/>
      <c r="O6" s="6" t="s">
        <v>23</v>
      </c>
      <c r="R6" s="10"/>
      <c r="S6" s="6" t="s">
        <v>15</v>
      </c>
      <c r="V6" s="6" t="s">
        <v>24</v>
      </c>
      <c r="W6" s="14">
        <v>2.8</v>
      </c>
      <c r="X6" s="6">
        <f t="shared" si="5"/>
        <v>7867.9999999999991</v>
      </c>
      <c r="Y6" s="60">
        <f t="shared" si="6"/>
        <v>10019.73893664438</v>
      </c>
      <c r="Z6" s="60">
        <f t="shared" si="7"/>
        <v>100.09864602802767</v>
      </c>
    </row>
    <row r="7" spans="1:26" s="6" customFormat="1" ht="12.75" x14ac:dyDescent="0.2">
      <c r="A7" s="12">
        <v>4.115384615384615</v>
      </c>
      <c r="B7" s="7">
        <f t="shared" si="0"/>
        <v>4.0999999999999996</v>
      </c>
      <c r="C7" s="6" t="s">
        <v>4</v>
      </c>
      <c r="D7" s="6">
        <f t="shared" si="2"/>
        <v>17</v>
      </c>
      <c r="F7" s="12">
        <v>5.6153846153846159</v>
      </c>
      <c r="G7" s="7">
        <f t="shared" si="1"/>
        <v>5.6</v>
      </c>
      <c r="H7" s="6" t="s">
        <v>4</v>
      </c>
      <c r="I7" s="6">
        <f t="shared" si="3"/>
        <v>19</v>
      </c>
      <c r="K7" s="6" t="s">
        <v>4</v>
      </c>
      <c r="L7" s="14">
        <f t="shared" si="4"/>
        <v>1.5</v>
      </c>
      <c r="N7" s="10"/>
      <c r="O7" s="6" t="s">
        <v>11</v>
      </c>
      <c r="R7" s="10"/>
      <c r="S7" s="6" t="s">
        <v>20</v>
      </c>
      <c r="V7" s="6" t="s">
        <v>7</v>
      </c>
      <c r="W7" s="14">
        <v>2.4</v>
      </c>
      <c r="X7" s="6">
        <f t="shared" si="5"/>
        <v>6744</v>
      </c>
      <c r="Y7" s="60">
        <f t="shared" si="6"/>
        <v>8588.3476599808982</v>
      </c>
      <c r="Z7" s="60">
        <f t="shared" si="7"/>
        <v>92.673338452765904</v>
      </c>
    </row>
    <row r="8" spans="1:26" s="6" customFormat="1" ht="12.75" x14ac:dyDescent="0.2">
      <c r="A8" s="12">
        <v>4.8076923076923075</v>
      </c>
      <c r="B8" s="7">
        <f t="shared" si="0"/>
        <v>4.8</v>
      </c>
      <c r="C8" s="6" t="s">
        <v>16</v>
      </c>
      <c r="D8" s="6">
        <f t="shared" si="2"/>
        <v>10</v>
      </c>
      <c r="F8" s="12">
        <v>5.3846153846153841</v>
      </c>
      <c r="G8" s="7">
        <f t="shared" si="1"/>
        <v>5.4</v>
      </c>
      <c r="H8" s="6" t="s">
        <v>16</v>
      </c>
      <c r="I8" s="6">
        <f t="shared" si="3"/>
        <v>21</v>
      </c>
      <c r="K8" s="6" t="s">
        <v>16</v>
      </c>
      <c r="L8" s="14">
        <f t="shared" si="4"/>
        <v>0.6</v>
      </c>
      <c r="N8" s="47">
        <v>6.4</v>
      </c>
      <c r="O8" s="18" t="s">
        <v>10</v>
      </c>
      <c r="P8" s="18">
        <v>7</v>
      </c>
      <c r="R8" s="10"/>
      <c r="S8" s="6" t="s">
        <v>23</v>
      </c>
      <c r="V8" s="6" t="s">
        <v>30</v>
      </c>
      <c r="W8" s="14">
        <v>2.2999999999999998</v>
      </c>
      <c r="X8" s="6">
        <f t="shared" si="5"/>
        <v>6462.9999999999991</v>
      </c>
      <c r="Y8" s="60">
        <f t="shared" si="6"/>
        <v>8230.4998408150259</v>
      </c>
      <c r="Z8" s="60">
        <f t="shared" si="7"/>
        <v>90.722102272902745</v>
      </c>
    </row>
    <row r="9" spans="1:26" s="6" customFormat="1" ht="12.75" x14ac:dyDescent="0.2">
      <c r="A9" s="12">
        <v>4.4615384615384617</v>
      </c>
      <c r="B9" s="7">
        <f t="shared" si="0"/>
        <v>4.5</v>
      </c>
      <c r="C9" s="6" t="s">
        <v>26</v>
      </c>
      <c r="D9" s="6">
        <f t="shared" si="2"/>
        <v>14</v>
      </c>
      <c r="F9" s="12">
        <v>6.6538461538461551</v>
      </c>
      <c r="G9" s="7">
        <f t="shared" si="1"/>
        <v>6.7</v>
      </c>
      <c r="H9" s="6" t="s">
        <v>26</v>
      </c>
      <c r="I9" s="6">
        <f t="shared" si="3"/>
        <v>12</v>
      </c>
      <c r="K9" s="6" t="s">
        <v>26</v>
      </c>
      <c r="L9" s="14">
        <f t="shared" si="4"/>
        <v>2.2000000000000002</v>
      </c>
      <c r="N9" s="10">
        <v>6.2</v>
      </c>
      <c r="O9" s="6" t="s">
        <v>20</v>
      </c>
      <c r="P9" s="6">
        <v>8</v>
      </c>
      <c r="R9" s="10"/>
      <c r="S9" s="6" t="s">
        <v>22</v>
      </c>
      <c r="V9" s="6" t="s">
        <v>26</v>
      </c>
      <c r="W9" s="14">
        <v>2.2000000000000002</v>
      </c>
      <c r="X9" s="6">
        <f t="shared" si="5"/>
        <v>6182.0000000000009</v>
      </c>
      <c r="Y9" s="60">
        <f t="shared" si="6"/>
        <v>7872.6520216491572</v>
      </c>
      <c r="Z9" s="60">
        <f t="shared" si="7"/>
        <v>88.727966400955893</v>
      </c>
    </row>
    <row r="10" spans="1:26" s="6" customFormat="1" ht="12.75" x14ac:dyDescent="0.2">
      <c r="A10" s="12">
        <v>3.9423076923076925</v>
      </c>
      <c r="B10" s="7">
        <f t="shared" si="0"/>
        <v>3.9</v>
      </c>
      <c r="C10" s="6" t="s">
        <v>12</v>
      </c>
      <c r="D10" s="6">
        <f t="shared" si="2"/>
        <v>20</v>
      </c>
      <c r="F10" s="12">
        <v>5.8461538461538458</v>
      </c>
      <c r="G10" s="7">
        <f t="shared" si="1"/>
        <v>5.8</v>
      </c>
      <c r="H10" s="6" t="s">
        <v>12</v>
      </c>
      <c r="I10" s="6">
        <f t="shared" si="3"/>
        <v>18</v>
      </c>
      <c r="K10" s="6" t="s">
        <v>12</v>
      </c>
      <c r="L10" s="14">
        <f t="shared" si="4"/>
        <v>1.9</v>
      </c>
      <c r="N10" s="10">
        <v>6</v>
      </c>
      <c r="O10" s="6" t="s">
        <v>27</v>
      </c>
      <c r="P10" s="6">
        <v>9</v>
      </c>
      <c r="R10" s="10"/>
      <c r="S10" s="6" t="s">
        <v>27</v>
      </c>
      <c r="V10" s="6" t="s">
        <v>12</v>
      </c>
      <c r="W10" s="14">
        <v>1.9</v>
      </c>
      <c r="X10" s="6">
        <f t="shared" si="5"/>
        <v>5339</v>
      </c>
      <c r="Y10" s="60">
        <f t="shared" si="6"/>
        <v>6799.1085641515438</v>
      </c>
      <c r="Z10" s="60">
        <f t="shared" si="7"/>
        <v>82.456707211430313</v>
      </c>
    </row>
    <row r="11" spans="1:26" s="6" customFormat="1" ht="12.75" x14ac:dyDescent="0.2">
      <c r="A11" s="12">
        <v>7</v>
      </c>
      <c r="B11" s="7">
        <f t="shared" si="0"/>
        <v>7</v>
      </c>
      <c r="C11" s="6" t="s">
        <v>19</v>
      </c>
      <c r="D11" s="6">
        <f t="shared" si="2"/>
        <v>1</v>
      </c>
      <c r="F11" s="12">
        <v>7</v>
      </c>
      <c r="G11" s="7">
        <f t="shared" si="1"/>
        <v>7</v>
      </c>
      <c r="H11" s="6" t="s">
        <v>19</v>
      </c>
      <c r="I11" s="6">
        <f t="shared" si="3"/>
        <v>1</v>
      </c>
      <c r="K11" s="6" t="s">
        <v>19</v>
      </c>
      <c r="L11" s="14">
        <f t="shared" si="4"/>
        <v>0</v>
      </c>
      <c r="N11" s="10">
        <v>4.8</v>
      </c>
      <c r="O11" s="6" t="s">
        <v>13</v>
      </c>
      <c r="P11" s="6">
        <v>10</v>
      </c>
      <c r="R11" s="10"/>
      <c r="S11" s="6" t="s">
        <v>11</v>
      </c>
      <c r="V11" s="6" t="s">
        <v>4</v>
      </c>
      <c r="W11" s="14">
        <v>1.5</v>
      </c>
      <c r="X11" s="6">
        <f t="shared" si="5"/>
        <v>4215</v>
      </c>
      <c r="Y11" s="60">
        <f t="shared" si="6"/>
        <v>5367.7172874880607</v>
      </c>
      <c r="Z11" s="60">
        <f t="shared" si="7"/>
        <v>73.26470697060121</v>
      </c>
    </row>
    <row r="12" spans="1:26" s="6" customFormat="1" ht="12.75" x14ac:dyDescent="0.2">
      <c r="A12" s="12">
        <v>7</v>
      </c>
      <c r="B12" s="7">
        <f t="shared" si="0"/>
        <v>7</v>
      </c>
      <c r="C12" s="6" t="s">
        <v>18</v>
      </c>
      <c r="D12" s="6">
        <f t="shared" si="2"/>
        <v>1</v>
      </c>
      <c r="F12" s="12">
        <v>7</v>
      </c>
      <c r="G12" s="7">
        <f t="shared" si="1"/>
        <v>7</v>
      </c>
      <c r="H12" s="6" t="s">
        <v>18</v>
      </c>
      <c r="I12" s="6">
        <f t="shared" si="3"/>
        <v>1</v>
      </c>
      <c r="K12" s="6" t="s">
        <v>18</v>
      </c>
      <c r="L12" s="14">
        <f t="shared" si="4"/>
        <v>0</v>
      </c>
      <c r="N12" s="10"/>
      <c r="O12" s="6" t="s">
        <v>16</v>
      </c>
      <c r="R12" s="10"/>
      <c r="S12" s="6" t="s">
        <v>10</v>
      </c>
      <c r="V12" s="6" t="s">
        <v>5</v>
      </c>
      <c r="W12" s="14"/>
      <c r="X12" s="6">
        <f t="shared" si="5"/>
        <v>0</v>
      </c>
      <c r="Y12" s="60">
        <f t="shared" si="6"/>
        <v>0</v>
      </c>
      <c r="Z12" s="60">
        <f t="shared" si="7"/>
        <v>0</v>
      </c>
    </row>
    <row r="13" spans="1:26" s="6" customFormat="1" ht="12.75" x14ac:dyDescent="0.2">
      <c r="A13" s="12">
        <v>4.115384615384615</v>
      </c>
      <c r="B13" s="7">
        <f t="shared" si="0"/>
        <v>4.0999999999999996</v>
      </c>
      <c r="C13" s="6" t="s">
        <v>30</v>
      </c>
      <c r="D13" s="6">
        <f t="shared" si="2"/>
        <v>17</v>
      </c>
      <c r="F13" s="12">
        <v>6.4230769230769225</v>
      </c>
      <c r="G13" s="7">
        <f t="shared" si="1"/>
        <v>6.4</v>
      </c>
      <c r="H13" s="6" t="s">
        <v>30</v>
      </c>
      <c r="I13" s="6">
        <f t="shared" si="3"/>
        <v>14</v>
      </c>
      <c r="K13" s="6" t="s">
        <v>30</v>
      </c>
      <c r="L13" s="14">
        <f t="shared" si="4"/>
        <v>2.2999999999999998</v>
      </c>
      <c r="N13" s="10">
        <v>4.5999999999999996</v>
      </c>
      <c r="O13" s="6" t="s">
        <v>28</v>
      </c>
      <c r="P13" s="6">
        <v>12</v>
      </c>
      <c r="R13" s="10">
        <v>6.7</v>
      </c>
      <c r="S13" s="6" t="s">
        <v>26</v>
      </c>
      <c r="T13" s="6">
        <v>12</v>
      </c>
      <c r="V13" s="6" t="s">
        <v>13</v>
      </c>
      <c r="W13" s="14">
        <v>1.3</v>
      </c>
      <c r="X13" s="6">
        <f t="shared" si="5"/>
        <v>3653</v>
      </c>
      <c r="Y13" s="60">
        <f t="shared" si="6"/>
        <v>4652.0216491563197</v>
      </c>
      <c r="Z13" s="60">
        <f t="shared" si="7"/>
        <v>68.20573032492446</v>
      </c>
    </row>
    <row r="14" spans="1:26" s="6" customFormat="1" ht="12.75" x14ac:dyDescent="0.2">
      <c r="A14" s="12">
        <v>3.7692307692307692</v>
      </c>
      <c r="B14" s="7">
        <f t="shared" si="0"/>
        <v>3.8</v>
      </c>
      <c r="C14" s="6" t="s">
        <v>21</v>
      </c>
      <c r="D14" s="6">
        <f t="shared" si="2"/>
        <v>23</v>
      </c>
      <c r="F14" s="12">
        <v>7</v>
      </c>
      <c r="G14" s="7">
        <f t="shared" si="1"/>
        <v>7</v>
      </c>
      <c r="H14" s="6" t="s">
        <v>21</v>
      </c>
      <c r="I14" s="6">
        <f t="shared" si="3"/>
        <v>1</v>
      </c>
      <c r="K14" s="6" t="s">
        <v>21</v>
      </c>
      <c r="L14" s="14">
        <f t="shared" si="4"/>
        <v>3.2</v>
      </c>
      <c r="N14" s="47"/>
      <c r="O14" s="18" t="s">
        <v>29</v>
      </c>
      <c r="P14" s="18"/>
      <c r="R14" s="10">
        <v>6.5</v>
      </c>
      <c r="S14" s="6" t="s">
        <v>7</v>
      </c>
      <c r="T14" s="6">
        <v>13</v>
      </c>
      <c r="V14" s="6" t="s">
        <v>8</v>
      </c>
      <c r="W14" s="14">
        <v>1.2</v>
      </c>
      <c r="X14" s="6">
        <f t="shared" si="5"/>
        <v>3372</v>
      </c>
      <c r="Y14" s="60">
        <f t="shared" si="6"/>
        <v>4294.1738299904491</v>
      </c>
      <c r="Z14" s="60">
        <f t="shared" si="7"/>
        <v>65.529946055146794</v>
      </c>
    </row>
    <row r="15" spans="1:26" s="6" customFormat="1" ht="12.75" x14ac:dyDescent="0.2">
      <c r="A15" s="12">
        <v>4.2884615384615383</v>
      </c>
      <c r="B15" s="7">
        <f t="shared" si="0"/>
        <v>4.3</v>
      </c>
      <c r="C15" s="6" t="s">
        <v>8</v>
      </c>
      <c r="D15" s="6">
        <f t="shared" si="2"/>
        <v>16</v>
      </c>
      <c r="F15" s="12">
        <v>5.5</v>
      </c>
      <c r="G15" s="7">
        <f t="shared" si="1"/>
        <v>5.5</v>
      </c>
      <c r="H15" s="6" t="s">
        <v>8</v>
      </c>
      <c r="I15" s="6">
        <f t="shared" si="3"/>
        <v>20</v>
      </c>
      <c r="K15" s="6" t="s">
        <v>8</v>
      </c>
      <c r="L15" s="14">
        <f t="shared" si="4"/>
        <v>1.2</v>
      </c>
      <c r="N15" s="10">
        <v>4.5</v>
      </c>
      <c r="O15" s="6" t="s">
        <v>26</v>
      </c>
      <c r="P15" s="6">
        <v>14</v>
      </c>
      <c r="R15" s="10">
        <v>6.4</v>
      </c>
      <c r="S15" s="6" t="s">
        <v>24</v>
      </c>
      <c r="T15" s="6">
        <v>14</v>
      </c>
      <c r="V15" s="6" t="s">
        <v>27</v>
      </c>
      <c r="W15" s="14">
        <v>1</v>
      </c>
      <c r="X15" s="6">
        <f t="shared" si="5"/>
        <v>2810</v>
      </c>
      <c r="Y15" s="60">
        <f t="shared" si="6"/>
        <v>3578.4781916587076</v>
      </c>
      <c r="Z15" s="60">
        <f t="shared" si="7"/>
        <v>59.820382744167624</v>
      </c>
    </row>
    <row r="16" spans="1:26" s="6" customFormat="1" ht="12.75" x14ac:dyDescent="0.2">
      <c r="A16" s="12">
        <v>7</v>
      </c>
      <c r="B16" s="7">
        <f t="shared" si="0"/>
        <v>7</v>
      </c>
      <c r="C16" s="6" t="s">
        <v>15</v>
      </c>
      <c r="D16" s="6">
        <f t="shared" si="2"/>
        <v>1</v>
      </c>
      <c r="F16" s="12">
        <v>7</v>
      </c>
      <c r="G16" s="7">
        <f t="shared" si="1"/>
        <v>7</v>
      </c>
      <c r="H16" s="6" t="s">
        <v>15</v>
      </c>
      <c r="I16" s="6">
        <f t="shared" si="3"/>
        <v>1</v>
      </c>
      <c r="K16" s="6" t="s">
        <v>15</v>
      </c>
      <c r="L16" s="14">
        <f t="shared" si="4"/>
        <v>0</v>
      </c>
      <c r="N16" s="10"/>
      <c r="O16" s="6" t="s">
        <v>14</v>
      </c>
      <c r="R16" s="10"/>
      <c r="S16" s="6" t="s">
        <v>30</v>
      </c>
      <c r="V16" s="6" t="s">
        <v>20</v>
      </c>
      <c r="W16" s="14">
        <v>0.8</v>
      </c>
      <c r="X16" s="6">
        <f t="shared" si="5"/>
        <v>2248</v>
      </c>
      <c r="Y16" s="60">
        <f t="shared" si="6"/>
        <v>2862.7825533269661</v>
      </c>
      <c r="Z16" s="60">
        <f t="shared" si="7"/>
        <v>53.504976902405687</v>
      </c>
    </row>
    <row r="17" spans="1:26" s="6" customFormat="1" ht="12.75" x14ac:dyDescent="0.2">
      <c r="A17" s="12">
        <v>4.634615384615385</v>
      </c>
      <c r="B17" s="7">
        <f t="shared" si="0"/>
        <v>4.5999999999999996</v>
      </c>
      <c r="C17" s="6" t="s">
        <v>28</v>
      </c>
      <c r="D17" s="6">
        <f t="shared" si="2"/>
        <v>12</v>
      </c>
      <c r="F17" s="12">
        <v>4.4615384615384617</v>
      </c>
      <c r="G17" s="7">
        <f t="shared" si="1"/>
        <v>4.5</v>
      </c>
      <c r="H17" s="6" t="s">
        <v>28</v>
      </c>
      <c r="I17" s="6">
        <f t="shared" si="3"/>
        <v>26</v>
      </c>
      <c r="K17" s="6" t="s">
        <v>28</v>
      </c>
      <c r="L17" s="14">
        <f t="shared" si="4"/>
        <v>-0.1</v>
      </c>
      <c r="N17" s="10">
        <v>4.3</v>
      </c>
      <c r="O17" s="6" t="s">
        <v>8</v>
      </c>
      <c r="P17" s="6">
        <v>16</v>
      </c>
      <c r="R17" s="47"/>
      <c r="S17" s="18" t="s">
        <v>17</v>
      </c>
      <c r="T17" s="18"/>
      <c r="V17" s="6" t="s">
        <v>25</v>
      </c>
      <c r="W17" s="14"/>
      <c r="X17" s="6">
        <f t="shared" si="5"/>
        <v>0</v>
      </c>
      <c r="Y17" s="60">
        <f t="shared" si="6"/>
        <v>0</v>
      </c>
      <c r="Z17" s="60">
        <f t="shared" si="7"/>
        <v>0</v>
      </c>
    </row>
    <row r="18" spans="1:26" s="6" customFormat="1" ht="12.75" x14ac:dyDescent="0.2">
      <c r="A18" s="12">
        <v>4.634615384615385</v>
      </c>
      <c r="B18" s="7">
        <f t="shared" si="0"/>
        <v>4.5999999999999996</v>
      </c>
      <c r="C18" s="6" t="s">
        <v>29</v>
      </c>
      <c r="D18" s="6">
        <f t="shared" si="2"/>
        <v>12</v>
      </c>
      <c r="F18" s="12">
        <v>5.0384615384615392</v>
      </c>
      <c r="G18" s="7">
        <f t="shared" si="1"/>
        <v>5</v>
      </c>
      <c r="H18" s="6" t="s">
        <v>29</v>
      </c>
      <c r="I18" s="6">
        <f t="shared" si="3"/>
        <v>24</v>
      </c>
      <c r="K18" s="6" t="s">
        <v>29</v>
      </c>
      <c r="L18" s="14">
        <f t="shared" si="4"/>
        <v>0.4</v>
      </c>
      <c r="N18" s="10">
        <v>4.0999999999999996</v>
      </c>
      <c r="O18" s="6" t="s">
        <v>4</v>
      </c>
      <c r="P18" s="6">
        <v>17</v>
      </c>
      <c r="R18" s="10">
        <v>6.1</v>
      </c>
      <c r="S18" s="6" t="s">
        <v>13</v>
      </c>
      <c r="T18" s="6">
        <v>17</v>
      </c>
      <c r="V18" s="6" t="s">
        <v>14</v>
      </c>
      <c r="W18" s="14">
        <v>0.7</v>
      </c>
      <c r="X18" s="6">
        <f t="shared" si="5"/>
        <v>1966.9999999999998</v>
      </c>
      <c r="Y18" s="60">
        <f t="shared" si="6"/>
        <v>2504.9347341610951</v>
      </c>
      <c r="Z18" s="60">
        <f t="shared" si="7"/>
        <v>50.049323014013837</v>
      </c>
    </row>
    <row r="19" spans="1:26" s="6" customFormat="1" ht="12.75" x14ac:dyDescent="0.2">
      <c r="A19" s="12">
        <v>6.1923076923076916</v>
      </c>
      <c r="B19" s="7">
        <f t="shared" si="0"/>
        <v>6.2</v>
      </c>
      <c r="C19" s="6" t="s">
        <v>20</v>
      </c>
      <c r="D19" s="6">
        <f t="shared" si="2"/>
        <v>8</v>
      </c>
      <c r="F19" s="12">
        <v>7</v>
      </c>
      <c r="G19" s="7">
        <f t="shared" si="1"/>
        <v>7</v>
      </c>
      <c r="H19" s="6" t="s">
        <v>20</v>
      </c>
      <c r="I19" s="6">
        <f t="shared" si="3"/>
        <v>1</v>
      </c>
      <c r="K19" s="6" t="s">
        <v>20</v>
      </c>
      <c r="L19" s="14">
        <f t="shared" si="4"/>
        <v>0.8</v>
      </c>
      <c r="N19" s="10"/>
      <c r="O19" s="6" t="s">
        <v>30</v>
      </c>
      <c r="R19" s="10">
        <v>5.8</v>
      </c>
      <c r="S19" s="6" t="s">
        <v>12</v>
      </c>
      <c r="T19" s="6">
        <v>18</v>
      </c>
      <c r="V19" s="6" t="s">
        <v>16</v>
      </c>
      <c r="W19" s="14">
        <v>0.6</v>
      </c>
      <c r="X19" s="6">
        <f t="shared" si="5"/>
        <v>1686</v>
      </c>
      <c r="Y19" s="60">
        <f t="shared" si="6"/>
        <v>2147.0869149952246</v>
      </c>
      <c r="Z19" s="60">
        <f t="shared" si="7"/>
        <v>46.336669226382952</v>
      </c>
    </row>
    <row r="20" spans="1:26" s="6" customFormat="1" ht="12.75" x14ac:dyDescent="0.2">
      <c r="A20" s="12">
        <v>1</v>
      </c>
      <c r="B20" s="7">
        <f t="shared" si="0"/>
        <v>1</v>
      </c>
      <c r="C20" s="6" t="s">
        <v>25</v>
      </c>
      <c r="D20" s="6">
        <f t="shared" si="2"/>
        <v>27</v>
      </c>
      <c r="F20" s="12">
        <v>1.8076923076923077</v>
      </c>
      <c r="G20" s="7">
        <f t="shared" si="1"/>
        <v>1.8</v>
      </c>
      <c r="H20" s="6" t="s">
        <v>25</v>
      </c>
      <c r="I20" s="6">
        <f t="shared" si="3"/>
        <v>27</v>
      </c>
      <c r="K20" s="6" t="s">
        <v>25</v>
      </c>
      <c r="L20" s="14">
        <f t="shared" si="4"/>
        <v>0.8</v>
      </c>
      <c r="N20" s="47"/>
      <c r="O20" s="18" t="s">
        <v>7</v>
      </c>
      <c r="P20" s="18"/>
      <c r="R20" s="10">
        <v>5.6</v>
      </c>
      <c r="S20" s="6" t="s">
        <v>4</v>
      </c>
      <c r="T20" s="6">
        <v>19</v>
      </c>
      <c r="V20" s="6" t="s">
        <v>10</v>
      </c>
      <c r="W20" s="14"/>
      <c r="X20" s="6">
        <f t="shared" si="5"/>
        <v>0</v>
      </c>
      <c r="Y20" s="60">
        <f t="shared" si="6"/>
        <v>0</v>
      </c>
      <c r="Z20" s="60">
        <f t="shared" si="7"/>
        <v>0</v>
      </c>
    </row>
    <row r="21" spans="1:26" s="6" customFormat="1" ht="12.75" x14ac:dyDescent="0.2">
      <c r="A21" s="12">
        <v>7</v>
      </c>
      <c r="B21" s="7">
        <f t="shared" si="0"/>
        <v>7</v>
      </c>
      <c r="C21" s="6" t="s">
        <v>23</v>
      </c>
      <c r="D21" s="6">
        <f t="shared" si="2"/>
        <v>1</v>
      </c>
      <c r="F21" s="12">
        <v>7</v>
      </c>
      <c r="G21" s="7">
        <f t="shared" si="1"/>
        <v>7</v>
      </c>
      <c r="H21" s="6" t="s">
        <v>23</v>
      </c>
      <c r="I21" s="6">
        <f t="shared" si="3"/>
        <v>1</v>
      </c>
      <c r="K21" s="6" t="s">
        <v>23</v>
      </c>
      <c r="L21" s="14">
        <f t="shared" si="4"/>
        <v>0</v>
      </c>
      <c r="N21" s="10">
        <v>3.9</v>
      </c>
      <c r="O21" s="6" t="s">
        <v>12</v>
      </c>
      <c r="P21" s="6">
        <v>20</v>
      </c>
      <c r="R21" s="10">
        <v>5.5</v>
      </c>
      <c r="S21" s="6" t="s">
        <v>8</v>
      </c>
      <c r="T21" s="6">
        <v>20</v>
      </c>
      <c r="V21" s="6" t="s">
        <v>29</v>
      </c>
      <c r="W21" s="14">
        <v>0.4</v>
      </c>
      <c r="X21" s="6">
        <f t="shared" si="5"/>
        <v>1124</v>
      </c>
      <c r="Y21" s="60">
        <f t="shared" si="6"/>
        <v>1431.391276663483</v>
      </c>
      <c r="Z21" s="60">
        <f t="shared" si="7"/>
        <v>37.833731994920655</v>
      </c>
    </row>
    <row r="22" spans="1:26" s="6" customFormat="1" ht="12.75" x14ac:dyDescent="0.2">
      <c r="A22" s="12">
        <v>3.9423076923076925</v>
      </c>
      <c r="B22" s="7">
        <f t="shared" si="0"/>
        <v>3.9</v>
      </c>
      <c r="C22" s="6" t="s">
        <v>22</v>
      </c>
      <c r="D22" s="6">
        <f t="shared" si="2"/>
        <v>20</v>
      </c>
      <c r="F22" s="12">
        <v>7</v>
      </c>
      <c r="G22" s="7">
        <f t="shared" si="1"/>
        <v>7</v>
      </c>
      <c r="H22" s="6" t="s">
        <v>22</v>
      </c>
      <c r="I22" s="6">
        <f t="shared" si="3"/>
        <v>1</v>
      </c>
      <c r="K22" s="6" t="s">
        <v>22</v>
      </c>
      <c r="L22" s="14">
        <f t="shared" si="4"/>
        <v>3.1</v>
      </c>
      <c r="N22" s="10"/>
      <c r="O22" s="6" t="s">
        <v>22</v>
      </c>
      <c r="R22" s="10">
        <v>5.4</v>
      </c>
      <c r="S22" s="6" t="s">
        <v>16</v>
      </c>
      <c r="T22" s="6">
        <v>21</v>
      </c>
      <c r="V22" s="18" t="s">
        <v>6</v>
      </c>
      <c r="W22" s="20">
        <v>0.3</v>
      </c>
      <c r="X22" s="18">
        <f t="shared" si="5"/>
        <v>843</v>
      </c>
      <c r="Y22" s="61">
        <f t="shared" si="6"/>
        <v>1073.5434574976123</v>
      </c>
      <c r="Z22" s="61">
        <f t="shared" si="7"/>
        <v>32.764973027573397</v>
      </c>
    </row>
    <row r="23" spans="1:26" s="6" customFormat="1" ht="12.75" x14ac:dyDescent="0.2">
      <c r="A23" s="12">
        <v>6.0192307692307692</v>
      </c>
      <c r="B23" s="7">
        <f t="shared" si="0"/>
        <v>6</v>
      </c>
      <c r="C23" s="6" t="s">
        <v>27</v>
      </c>
      <c r="D23" s="6">
        <f t="shared" si="2"/>
        <v>9</v>
      </c>
      <c r="F23" s="12">
        <v>7</v>
      </c>
      <c r="G23" s="7">
        <f t="shared" si="1"/>
        <v>7</v>
      </c>
      <c r="H23" s="6" t="s">
        <v>27</v>
      </c>
      <c r="I23" s="6">
        <f t="shared" si="3"/>
        <v>1</v>
      </c>
      <c r="K23" s="6" t="s">
        <v>27</v>
      </c>
      <c r="L23" s="14">
        <f t="shared" si="4"/>
        <v>1</v>
      </c>
      <c r="N23" s="10"/>
      <c r="O23" s="6" t="s">
        <v>5</v>
      </c>
      <c r="R23" s="10"/>
      <c r="S23" s="6" t="s">
        <v>5</v>
      </c>
      <c r="V23" s="6" t="s">
        <v>9</v>
      </c>
      <c r="W23" s="14">
        <v>0</v>
      </c>
      <c r="X23" s="64">
        <f t="shared" si="5"/>
        <v>0</v>
      </c>
      <c r="Y23" s="65">
        <f t="shared" si="6"/>
        <v>0</v>
      </c>
      <c r="Z23" s="65">
        <f t="shared" si="7"/>
        <v>0</v>
      </c>
    </row>
    <row r="24" spans="1:26" s="6" customFormat="1" ht="12.75" x14ac:dyDescent="0.2">
      <c r="A24" s="12">
        <v>4.115384615384615</v>
      </c>
      <c r="B24" s="7">
        <f t="shared" si="0"/>
        <v>4.0999999999999996</v>
      </c>
      <c r="C24" s="6" t="s">
        <v>7</v>
      </c>
      <c r="D24" s="6">
        <f t="shared" si="2"/>
        <v>17</v>
      </c>
      <c r="F24" s="12">
        <v>6.5384615384615383</v>
      </c>
      <c r="G24" s="7">
        <f t="shared" si="1"/>
        <v>6.5</v>
      </c>
      <c r="H24" s="6" t="s">
        <v>7</v>
      </c>
      <c r="I24" s="6">
        <f t="shared" si="3"/>
        <v>13</v>
      </c>
      <c r="K24" s="6" t="s">
        <v>7</v>
      </c>
      <c r="L24" s="14">
        <f t="shared" si="4"/>
        <v>2.4</v>
      </c>
      <c r="N24" s="10">
        <v>3.8</v>
      </c>
      <c r="O24" s="6" t="s">
        <v>21</v>
      </c>
      <c r="P24" s="6">
        <v>23</v>
      </c>
      <c r="R24" s="10">
        <v>5.2</v>
      </c>
      <c r="S24" s="6" t="s">
        <v>14</v>
      </c>
      <c r="T24" s="6">
        <v>23</v>
      </c>
      <c r="V24" s="6" t="s">
        <v>19</v>
      </c>
      <c r="W24" s="14"/>
      <c r="X24" s="64">
        <f t="shared" si="5"/>
        <v>0</v>
      </c>
      <c r="Y24" s="65">
        <f t="shared" si="6"/>
        <v>0</v>
      </c>
      <c r="Z24" s="65">
        <f t="shared" si="7"/>
        <v>0</v>
      </c>
    </row>
    <row r="25" spans="1:26" s="6" customFormat="1" ht="12.75" x14ac:dyDescent="0.2">
      <c r="A25" s="12">
        <v>4.4615384615384617</v>
      </c>
      <c r="B25" s="7">
        <f t="shared" si="0"/>
        <v>4.5</v>
      </c>
      <c r="C25" s="6" t="s">
        <v>14</v>
      </c>
      <c r="D25" s="6">
        <f t="shared" si="2"/>
        <v>14</v>
      </c>
      <c r="F25" s="12">
        <v>5.1538461538461542</v>
      </c>
      <c r="G25" s="7">
        <f t="shared" si="1"/>
        <v>5.2</v>
      </c>
      <c r="H25" s="6" t="s">
        <v>14</v>
      </c>
      <c r="I25" s="6">
        <f t="shared" si="3"/>
        <v>23</v>
      </c>
      <c r="K25" s="6" t="s">
        <v>14</v>
      </c>
      <c r="L25" s="14">
        <f t="shared" si="4"/>
        <v>0.7</v>
      </c>
      <c r="N25" s="10">
        <v>3.6</v>
      </c>
      <c r="O25" s="6" t="s">
        <v>24</v>
      </c>
      <c r="P25" s="6">
        <v>24</v>
      </c>
      <c r="R25" s="10">
        <v>5</v>
      </c>
      <c r="S25" s="6" t="s">
        <v>29</v>
      </c>
      <c r="T25" s="6">
        <v>24</v>
      </c>
      <c r="V25" s="6" t="s">
        <v>18</v>
      </c>
      <c r="W25" s="14"/>
      <c r="X25" s="64">
        <f t="shared" si="5"/>
        <v>0</v>
      </c>
      <c r="Y25" s="65">
        <f t="shared" si="6"/>
        <v>0</v>
      </c>
      <c r="Z25" s="65">
        <f t="shared" si="7"/>
        <v>0</v>
      </c>
    </row>
    <row r="26" spans="1:26" s="6" customFormat="1" ht="12.75" x14ac:dyDescent="0.2">
      <c r="A26" s="12">
        <v>3.9423076923076925</v>
      </c>
      <c r="B26" s="7">
        <f t="shared" si="0"/>
        <v>3.9</v>
      </c>
      <c r="C26" s="6" t="s">
        <v>5</v>
      </c>
      <c r="D26" s="6">
        <f t="shared" si="2"/>
        <v>20</v>
      </c>
      <c r="F26" s="12">
        <v>5.3846153846153841</v>
      </c>
      <c r="G26" s="7">
        <f t="shared" si="1"/>
        <v>5.4</v>
      </c>
      <c r="H26" s="6" t="s">
        <v>5</v>
      </c>
      <c r="I26" s="6">
        <f t="shared" si="3"/>
        <v>21</v>
      </c>
      <c r="K26" s="6" t="s">
        <v>5</v>
      </c>
      <c r="L26" s="14">
        <f t="shared" si="4"/>
        <v>1.5</v>
      </c>
      <c r="N26" s="10">
        <v>3.3</v>
      </c>
      <c r="O26" s="6" t="s">
        <v>17</v>
      </c>
      <c r="P26" s="6">
        <v>25</v>
      </c>
      <c r="R26" s="47">
        <v>4.5999999999999996</v>
      </c>
      <c r="S26" s="18" t="s">
        <v>3</v>
      </c>
      <c r="T26" s="18">
        <v>25</v>
      </c>
      <c r="V26" s="6" t="s">
        <v>15</v>
      </c>
      <c r="W26" s="14"/>
      <c r="X26" s="64">
        <f t="shared" si="5"/>
        <v>0</v>
      </c>
      <c r="Y26" s="65">
        <f t="shared" si="6"/>
        <v>0</v>
      </c>
      <c r="Z26" s="65">
        <f t="shared" si="7"/>
        <v>0</v>
      </c>
    </row>
    <row r="27" spans="1:26" s="6" customFormat="1" ht="12.75" x14ac:dyDescent="0.2">
      <c r="A27" s="12">
        <v>7</v>
      </c>
      <c r="B27" s="7">
        <f t="shared" si="0"/>
        <v>7</v>
      </c>
      <c r="C27" s="6" t="s">
        <v>11</v>
      </c>
      <c r="D27" s="6">
        <f t="shared" si="2"/>
        <v>1</v>
      </c>
      <c r="F27" s="12">
        <v>7</v>
      </c>
      <c r="G27" s="7">
        <f t="shared" si="1"/>
        <v>7</v>
      </c>
      <c r="H27" s="6" t="s">
        <v>11</v>
      </c>
      <c r="I27" s="6">
        <f t="shared" si="3"/>
        <v>1</v>
      </c>
      <c r="K27" s="6" t="s">
        <v>11</v>
      </c>
      <c r="L27" s="14">
        <f t="shared" si="4"/>
        <v>0</v>
      </c>
      <c r="N27" s="10">
        <v>1.7</v>
      </c>
      <c r="O27" s="6" t="s">
        <v>3</v>
      </c>
      <c r="P27" s="6">
        <v>26</v>
      </c>
      <c r="R27" s="55">
        <v>4.5</v>
      </c>
      <c r="S27" s="56" t="s">
        <v>28</v>
      </c>
      <c r="T27" s="56">
        <v>26</v>
      </c>
      <c r="V27" s="6" t="s">
        <v>23</v>
      </c>
      <c r="W27" s="14"/>
      <c r="X27" s="64">
        <f t="shared" si="5"/>
        <v>0</v>
      </c>
      <c r="Y27" s="65">
        <f t="shared" si="6"/>
        <v>0</v>
      </c>
      <c r="Z27" s="65">
        <f t="shared" si="7"/>
        <v>0</v>
      </c>
    </row>
    <row r="28" spans="1:26" s="6" customFormat="1" ht="12.75" x14ac:dyDescent="0.2">
      <c r="A28" s="12">
        <v>3.25</v>
      </c>
      <c r="B28" s="7">
        <f t="shared" si="0"/>
        <v>3.3</v>
      </c>
      <c r="C28" s="6" t="s">
        <v>17</v>
      </c>
      <c r="D28" s="6">
        <f t="shared" si="2"/>
        <v>25</v>
      </c>
      <c r="F28" s="12">
        <v>6.4230769230769225</v>
      </c>
      <c r="G28" s="7">
        <f t="shared" si="1"/>
        <v>6.4</v>
      </c>
      <c r="H28" s="6" t="s">
        <v>17</v>
      </c>
      <c r="I28" s="6">
        <f t="shared" si="3"/>
        <v>14</v>
      </c>
      <c r="K28" s="6" t="s">
        <v>17</v>
      </c>
      <c r="L28" s="14">
        <f t="shared" si="4"/>
        <v>3.1</v>
      </c>
      <c r="N28" s="10">
        <v>1</v>
      </c>
      <c r="O28" s="6" t="s">
        <v>6</v>
      </c>
      <c r="P28" s="6">
        <v>27</v>
      </c>
      <c r="R28" s="10">
        <v>1.8</v>
      </c>
      <c r="S28" s="6" t="s">
        <v>25</v>
      </c>
      <c r="T28" s="6">
        <v>27</v>
      </c>
      <c r="V28" s="18" t="s">
        <v>11</v>
      </c>
      <c r="W28" s="20"/>
      <c r="X28" s="66">
        <f t="shared" si="5"/>
        <v>0</v>
      </c>
      <c r="Y28" s="67">
        <f t="shared" si="6"/>
        <v>0</v>
      </c>
      <c r="Z28" s="67">
        <f t="shared" si="7"/>
        <v>0</v>
      </c>
    </row>
    <row r="29" spans="1:26" s="6" customFormat="1" ht="12.75" x14ac:dyDescent="0.2">
      <c r="A29" s="12">
        <v>6.365384615384615</v>
      </c>
      <c r="B29" s="7">
        <f t="shared" si="0"/>
        <v>6.4</v>
      </c>
      <c r="C29" s="6" t="s">
        <v>10</v>
      </c>
      <c r="D29" s="6">
        <f t="shared" si="2"/>
        <v>7</v>
      </c>
      <c r="F29" s="12">
        <v>7</v>
      </c>
      <c r="G29" s="7">
        <f t="shared" si="1"/>
        <v>7</v>
      </c>
      <c r="H29" s="6" t="s">
        <v>10</v>
      </c>
      <c r="I29" s="6">
        <f t="shared" si="3"/>
        <v>1</v>
      </c>
      <c r="K29" s="6" t="s">
        <v>10</v>
      </c>
      <c r="L29" s="14">
        <f t="shared" si="4"/>
        <v>0.6</v>
      </c>
      <c r="N29" s="10"/>
      <c r="O29" s="6" t="s">
        <v>25</v>
      </c>
      <c r="R29" s="10">
        <v>1.3</v>
      </c>
      <c r="S29" s="6" t="s">
        <v>6</v>
      </c>
      <c r="T29" s="6">
        <v>28</v>
      </c>
      <c r="V29" s="6" t="s">
        <v>28</v>
      </c>
      <c r="W29" s="14">
        <v>-0.1</v>
      </c>
      <c r="X29" s="62">
        <f t="shared" si="5"/>
        <v>281</v>
      </c>
      <c r="Y29" s="63">
        <f t="shared" si="6"/>
        <v>357.84781916587076</v>
      </c>
      <c r="Z29" s="63">
        <f t="shared" si="7"/>
        <v>18.916865997460327</v>
      </c>
    </row>
    <row r="30" spans="1:26" s="6" customFormat="1" ht="5.0999999999999996" customHeight="1" x14ac:dyDescent="0.2">
      <c r="A30" s="12"/>
      <c r="B30" s="7"/>
      <c r="F30" s="12"/>
      <c r="G30" s="7"/>
      <c r="L30" s="14"/>
      <c r="W30" s="14"/>
    </row>
    <row r="31" spans="1:26" s="6" customFormat="1" ht="5.0999999999999996" customHeight="1" x14ac:dyDescent="0.2">
      <c r="A31" s="37"/>
      <c r="B31" s="38"/>
      <c r="C31" s="39"/>
      <c r="D31" s="39"/>
      <c r="E31" s="39"/>
      <c r="F31" s="37"/>
      <c r="G31" s="38"/>
      <c r="H31" s="39"/>
      <c r="I31" s="39"/>
      <c r="J31" s="39"/>
      <c r="K31" s="39"/>
      <c r="L31" s="40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40"/>
    </row>
    <row r="32" spans="1:26" s="6" customFormat="1" ht="5.0999999999999996" customHeight="1" x14ac:dyDescent="0.2">
      <c r="A32" s="8"/>
      <c r="B32" s="8"/>
      <c r="D32" s="9"/>
      <c r="F32" s="8"/>
      <c r="G32" s="8"/>
      <c r="I32" s="9"/>
    </row>
    <row r="33" spans="1:23" s="6" customFormat="1" ht="12.75" x14ac:dyDescent="0.2">
      <c r="A33" s="21" t="s">
        <v>34</v>
      </c>
      <c r="B33" s="21"/>
      <c r="C33" s="22">
        <f>COUNTIF(B2:B29,"&gt;"&amp;B34)</f>
        <v>7</v>
      </c>
      <c r="D33" s="9"/>
      <c r="F33" s="21" t="s">
        <v>34</v>
      </c>
      <c r="G33" s="21"/>
      <c r="H33" s="22">
        <f>COUNTIF(G2:G29,"&gt;"&amp;G34)</f>
        <v>16</v>
      </c>
      <c r="I33" s="9"/>
      <c r="N33" s="33" t="str">
        <f>A33</f>
        <v>Q4</v>
      </c>
      <c r="O33" s="33"/>
      <c r="P33" s="33">
        <f>C33</f>
        <v>7</v>
      </c>
      <c r="Q33" s="33"/>
      <c r="R33" s="33" t="str">
        <f>F33</f>
        <v>Q4</v>
      </c>
      <c r="T33" s="33">
        <f>H33</f>
        <v>16</v>
      </c>
      <c r="V33" s="33"/>
      <c r="W33" s="33"/>
    </row>
    <row r="34" spans="1:23" s="6" customFormat="1" ht="12.75" x14ac:dyDescent="0.2">
      <c r="A34" s="21" t="s">
        <v>2</v>
      </c>
      <c r="B34" s="23">
        <f>_xlfn.QUARTILE.EXC($B$2:$B$29,3)</f>
        <v>6.3500000000000005</v>
      </c>
      <c r="C34" s="24">
        <f>COUNTIF(B2:B29,"&gt;"&amp;B35)-COUNTIF(B2:B29,"&gt;"&amp;B34)</f>
        <v>6</v>
      </c>
      <c r="D34" s="9"/>
      <c r="F34" s="21" t="s">
        <v>2</v>
      </c>
      <c r="G34" s="23">
        <f>_xlfn.QUARTILE.EXC($B$2:$B$29,3)</f>
        <v>6.3500000000000005</v>
      </c>
      <c r="H34" s="24">
        <f>COUNTIF(G2:G29,"&gt;"&amp;G35)-COUNTIF(G2:G29,"&gt;"&amp;G34)</f>
        <v>9</v>
      </c>
      <c r="I34" s="9"/>
      <c r="K34" s="30" t="s">
        <v>35</v>
      </c>
      <c r="L34" s="22">
        <f>COUNTIF(L2:L29,"&gt;0")</f>
        <v>21</v>
      </c>
      <c r="N34" s="33" t="str">
        <f>A34</f>
        <v>Q3</v>
      </c>
      <c r="O34" s="34">
        <f>B34</f>
        <v>6.3500000000000005</v>
      </c>
      <c r="P34" s="33">
        <f>C34</f>
        <v>6</v>
      </c>
      <c r="R34" s="33" t="str">
        <f>F34</f>
        <v>Q3</v>
      </c>
      <c r="S34" s="34">
        <f>B34</f>
        <v>6.3500000000000005</v>
      </c>
      <c r="T34" s="33">
        <f>H34</f>
        <v>9</v>
      </c>
      <c r="V34" s="30" t="s">
        <v>35</v>
      </c>
      <c r="W34" s="33">
        <f>L34</f>
        <v>21</v>
      </c>
    </row>
    <row r="35" spans="1:23" s="6" customFormat="1" ht="12.75" x14ac:dyDescent="0.2">
      <c r="A35" s="21" t="s">
        <v>1</v>
      </c>
      <c r="B35" s="23">
        <f>_xlfn.QUARTILE.EXC($B$2:$B$29,2)</f>
        <v>4.5</v>
      </c>
      <c r="C35" s="24">
        <f>COUNTIF(B2:B29,"&gt;"&amp;B36)-COUNTIF(B2:B29,"&gt;"&amp;B35)</f>
        <v>6</v>
      </c>
      <c r="D35" s="9"/>
      <c r="F35" s="21" t="s">
        <v>1</v>
      </c>
      <c r="G35" s="23">
        <f>_xlfn.QUARTILE.EXC($B$2:$B$29,2)</f>
        <v>4.5</v>
      </c>
      <c r="H35" s="24">
        <f>COUNTIF(G2:G29,"&gt;"&amp;G36)-COUNTIF(G2:G29,"&gt;"&amp;G35)</f>
        <v>1</v>
      </c>
      <c r="I35" s="9"/>
      <c r="K35" s="30" t="s">
        <v>36</v>
      </c>
      <c r="L35" s="44">
        <f>COUNTIF(L2:L29,"=0")</f>
        <v>6</v>
      </c>
      <c r="N35" s="33" t="str">
        <f>A35</f>
        <v>Q2</v>
      </c>
      <c r="O35" s="34">
        <f>B35</f>
        <v>4.5</v>
      </c>
      <c r="P35" s="33">
        <f>C35</f>
        <v>6</v>
      </c>
      <c r="R35" s="33" t="str">
        <f>F35</f>
        <v>Q2</v>
      </c>
      <c r="S35" s="34">
        <f>B35</f>
        <v>4.5</v>
      </c>
      <c r="T35" s="33">
        <f>H35</f>
        <v>1</v>
      </c>
      <c r="V35" s="30" t="s">
        <v>36</v>
      </c>
      <c r="W35" s="43">
        <f>L35</f>
        <v>6</v>
      </c>
    </row>
    <row r="36" spans="1:23" s="6" customFormat="1" ht="12.75" x14ac:dyDescent="0.2">
      <c r="A36" s="27" t="s">
        <v>0</v>
      </c>
      <c r="B36" s="28">
        <f>_xlfn.QUARTILE.EXC($B$2:$B$29,1)</f>
        <v>3.9</v>
      </c>
      <c r="C36" s="29">
        <f>COUNTIF(B2:B29,"&lt;="&amp;B36)</f>
        <v>9</v>
      </c>
      <c r="D36" s="9"/>
      <c r="F36" s="27" t="s">
        <v>0</v>
      </c>
      <c r="G36" s="28">
        <f>_xlfn.QUARTILE.EXC($B$2:$B$29,1)</f>
        <v>3.9</v>
      </c>
      <c r="H36" s="29">
        <f>COUNTIF(G2:G29,"&lt;="&amp;G36)</f>
        <v>2</v>
      </c>
      <c r="I36" s="9"/>
      <c r="K36" s="31" t="s">
        <v>37</v>
      </c>
      <c r="L36" s="42">
        <f>COUNTIF(L2:L29,"&lt;0")</f>
        <v>1</v>
      </c>
      <c r="N36" s="35" t="str">
        <f>A36</f>
        <v>Q1</v>
      </c>
      <c r="O36" s="36">
        <f>B36</f>
        <v>3.9</v>
      </c>
      <c r="P36" s="35">
        <f>C36</f>
        <v>9</v>
      </c>
      <c r="R36" s="35" t="str">
        <f>F36</f>
        <v>Q1</v>
      </c>
      <c r="S36" s="36">
        <f>B36</f>
        <v>3.9</v>
      </c>
      <c r="T36" s="35">
        <f>H36</f>
        <v>2</v>
      </c>
      <c r="V36" s="31" t="s">
        <v>37</v>
      </c>
      <c r="W36" s="41">
        <f>L36</f>
        <v>1</v>
      </c>
    </row>
    <row r="37" spans="1:23" x14ac:dyDescent="0.25">
      <c r="A37" s="25"/>
      <c r="B37" s="25"/>
      <c r="C37" s="26">
        <f>SUM(C33:C36)</f>
        <v>28</v>
      </c>
      <c r="F37" s="25"/>
      <c r="G37" s="25"/>
      <c r="H37" s="26">
        <f>SUM(H33:H36)</f>
        <v>28</v>
      </c>
      <c r="L37" s="32">
        <f>SUM(L34:L36)</f>
        <v>28</v>
      </c>
      <c r="N37" s="33"/>
      <c r="O37" s="33"/>
      <c r="P37" s="33">
        <f>C37</f>
        <v>28</v>
      </c>
      <c r="T37" s="33">
        <f>H37</f>
        <v>28</v>
      </c>
      <c r="W37" s="33">
        <f>L37</f>
        <v>28</v>
      </c>
    </row>
    <row r="38" spans="1:23" ht="5.0999999999999996" customHeight="1" x14ac:dyDescent="0.25"/>
    <row r="39" spans="1:23" s="6" customFormat="1" ht="5.0999999999999996" customHeight="1" x14ac:dyDescent="0.2">
      <c r="A39" s="37"/>
      <c r="B39" s="38"/>
      <c r="C39" s="39"/>
      <c r="D39" s="39"/>
      <c r="E39" s="39"/>
      <c r="F39" s="37"/>
      <c r="G39" s="38"/>
      <c r="H39" s="39"/>
      <c r="I39" s="39"/>
      <c r="J39" s="39"/>
      <c r="K39" s="39"/>
      <c r="L39" s="40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40"/>
    </row>
  </sheetData>
  <sortState ref="V2:W29">
    <sortCondition descending="1" ref="W2:W29"/>
    <sortCondition ref="V2:V29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39"/>
  <sheetViews>
    <sheetView zoomScaleNormal="100" workbookViewId="0"/>
  </sheetViews>
  <sheetFormatPr baseColWidth="10" defaultRowHeight="12.75" x14ac:dyDescent="0.2"/>
  <cols>
    <col min="1" max="1" width="6.7109375" style="8" customWidth="1"/>
    <col min="2" max="2" width="7.140625" style="8" bestFit="1" customWidth="1"/>
    <col min="3" max="3" width="10.5703125" style="81" bestFit="1" customWidth="1"/>
    <col min="4" max="4" width="4.7109375" style="9" customWidth="1"/>
    <col min="5" max="5" width="6.85546875" style="81" customWidth="1"/>
    <col min="6" max="6" width="6.7109375" style="8" customWidth="1"/>
    <col min="7" max="7" width="7.140625" style="8" bestFit="1" customWidth="1"/>
    <col min="8" max="8" width="10.5703125" style="81" bestFit="1" customWidth="1"/>
    <col min="9" max="9" width="4.7109375" style="9" customWidth="1"/>
    <col min="10" max="10" width="6.85546875" style="81" customWidth="1"/>
    <col min="11" max="11" width="10.5703125" style="81" bestFit="1" customWidth="1"/>
    <col min="12" max="12" width="5.42578125" style="81" bestFit="1" customWidth="1"/>
    <col min="13" max="13" width="8.5703125" style="81" customWidth="1"/>
    <col min="14" max="14" width="6.85546875" style="81" customWidth="1"/>
    <col min="15" max="15" width="10.5703125" style="81" bestFit="1" customWidth="1"/>
    <col min="16" max="16" width="3" style="81" bestFit="1" customWidth="1"/>
    <col min="17" max="17" width="7" style="81" customWidth="1"/>
    <col min="18" max="18" width="6" style="81" bestFit="1" customWidth="1"/>
    <col min="19" max="19" width="10.5703125" style="81" bestFit="1" customWidth="1"/>
    <col min="20" max="20" width="3" style="81" bestFit="1" customWidth="1"/>
    <col min="21" max="21" width="6.7109375" style="81" customWidth="1"/>
    <col min="22" max="22" width="10.5703125" style="81" bestFit="1" customWidth="1"/>
    <col min="23" max="23" width="5.42578125" style="81" bestFit="1" customWidth="1"/>
    <col min="24" max="25" width="5" style="81" hidden="1" customWidth="1"/>
    <col min="26" max="26" width="3" style="81" bestFit="1" customWidth="1"/>
    <col min="27" max="16384" width="11.42578125" style="81"/>
  </cols>
  <sheetData>
    <row r="1" spans="1:26" x14ac:dyDescent="0.2">
      <c r="A1" s="45" t="s">
        <v>38</v>
      </c>
      <c r="B1" s="3" t="s">
        <v>32</v>
      </c>
      <c r="C1" s="4">
        <v>2007</v>
      </c>
      <c r="D1" s="5" t="s">
        <v>31</v>
      </c>
      <c r="F1" s="45" t="s">
        <v>38</v>
      </c>
      <c r="G1" s="3" t="s">
        <v>32</v>
      </c>
      <c r="H1" s="4">
        <v>2014</v>
      </c>
      <c r="I1" s="5" t="s">
        <v>31</v>
      </c>
      <c r="K1" s="11"/>
      <c r="L1" s="5" t="s">
        <v>33</v>
      </c>
      <c r="N1" s="15" t="s">
        <v>32</v>
      </c>
      <c r="O1" s="19">
        <v>2007</v>
      </c>
      <c r="P1" s="17" t="s">
        <v>31</v>
      </c>
      <c r="R1" s="16" t="s">
        <v>32</v>
      </c>
      <c r="S1" s="19">
        <v>2014</v>
      </c>
      <c r="T1" s="17" t="s">
        <v>31</v>
      </c>
      <c r="V1" s="16"/>
      <c r="W1" s="16" t="s">
        <v>33</v>
      </c>
    </row>
    <row r="2" spans="1:26" x14ac:dyDescent="0.2">
      <c r="A2" s="83">
        <v>5.9544588188337455</v>
      </c>
      <c r="B2" s="69">
        <f t="shared" ref="B2:B29" si="0">ROUND(A2,1)</f>
        <v>6</v>
      </c>
      <c r="C2" s="81" t="s">
        <v>13</v>
      </c>
      <c r="D2" s="81">
        <f>_xlfn.RANK.EQ(B2,$B$2:$B$29)</f>
        <v>13</v>
      </c>
      <c r="F2" s="83">
        <v>6.6199863778320207</v>
      </c>
      <c r="G2" s="69">
        <f t="shared" ref="G2:G29" si="1">ROUND(F2,1)</f>
        <v>6.6</v>
      </c>
      <c r="H2" s="81" t="s">
        <v>13</v>
      </c>
      <c r="I2" s="81">
        <f>_xlfn.RANK.EQ(G2,$G$2:$G$29)</f>
        <v>8</v>
      </c>
      <c r="K2" s="81" t="s">
        <v>13</v>
      </c>
      <c r="L2" s="84">
        <f>ROUND(G2-B2,1)</f>
        <v>0.6</v>
      </c>
      <c r="N2" s="82">
        <v>8.4</v>
      </c>
      <c r="O2" s="81" t="s">
        <v>20</v>
      </c>
      <c r="P2" s="81">
        <v>1</v>
      </c>
      <c r="R2" s="82">
        <v>8.9</v>
      </c>
      <c r="S2" s="81" t="s">
        <v>20</v>
      </c>
      <c r="T2" s="81">
        <v>1</v>
      </c>
      <c r="V2" s="81" t="s">
        <v>4</v>
      </c>
      <c r="W2" s="84">
        <v>0.8</v>
      </c>
      <c r="X2" s="81">
        <f>ABS(W2*2810)</f>
        <v>2248</v>
      </c>
      <c r="Y2" s="60">
        <f>SUM((X2*4)/3.141)</f>
        <v>2862.7825533269661</v>
      </c>
      <c r="Z2" s="60">
        <f>SQRT(Y2)</f>
        <v>53.504976902405687</v>
      </c>
    </row>
    <row r="3" spans="1:26" x14ac:dyDescent="0.2">
      <c r="A3" s="83">
        <v>7.4326964061983745</v>
      </c>
      <c r="B3" s="69">
        <f t="shared" si="0"/>
        <v>7.4</v>
      </c>
      <c r="C3" s="81" t="s">
        <v>9</v>
      </c>
      <c r="D3" s="81">
        <f t="shared" ref="D3:D29" si="2">_xlfn.RANK.EQ(B3,$B$2:$B$29)</f>
        <v>2</v>
      </c>
      <c r="F3" s="100">
        <v>7.8490976242802901</v>
      </c>
      <c r="G3" s="69">
        <f t="shared" si="1"/>
        <v>7.8</v>
      </c>
      <c r="H3" s="81" t="s">
        <v>9</v>
      </c>
      <c r="I3" s="81">
        <f t="shared" ref="I3:I29" si="3">_xlfn.RANK.EQ(G3,$G$2:$G$29)</f>
        <v>2</v>
      </c>
      <c r="K3" s="81" t="s">
        <v>9</v>
      </c>
      <c r="L3" s="84">
        <f t="shared" ref="L3:L29" si="4">ROUND(G3-B3,1)</f>
        <v>0.4</v>
      </c>
      <c r="N3" s="82">
        <v>7.4</v>
      </c>
      <c r="O3" s="81" t="s">
        <v>9</v>
      </c>
      <c r="P3" s="81">
        <v>2</v>
      </c>
      <c r="R3" s="82">
        <v>7.8</v>
      </c>
      <c r="S3" s="81" t="s">
        <v>9</v>
      </c>
      <c r="T3" s="81">
        <v>2</v>
      </c>
      <c r="V3" s="81" t="s">
        <v>29</v>
      </c>
      <c r="W3" s="84"/>
      <c r="X3" s="81">
        <f t="shared" ref="X3:X29" si="5">ABS(W3*2810)</f>
        <v>0</v>
      </c>
      <c r="Y3" s="60">
        <f t="shared" ref="Y3:Y29" si="6">SUM((X3*4)/3.141)</f>
        <v>0</v>
      </c>
      <c r="Z3" s="60">
        <f t="shared" ref="Z3:Z29" si="7">SQRT(Y3)</f>
        <v>0</v>
      </c>
    </row>
    <row r="4" spans="1:26" x14ac:dyDescent="0.2">
      <c r="A4" s="83">
        <v>5.2867332036659116</v>
      </c>
      <c r="B4" s="69">
        <f t="shared" si="0"/>
        <v>5.3</v>
      </c>
      <c r="C4" s="81" t="s">
        <v>24</v>
      </c>
      <c r="D4" s="81">
        <f t="shared" si="2"/>
        <v>20</v>
      </c>
      <c r="F4" s="48">
        <v>5.434715441155352</v>
      </c>
      <c r="G4" s="69">
        <f t="shared" si="1"/>
        <v>5.4</v>
      </c>
      <c r="H4" s="81" t="s">
        <v>24</v>
      </c>
      <c r="I4" s="81">
        <f t="shared" si="3"/>
        <v>21</v>
      </c>
      <c r="K4" s="81" t="s">
        <v>24</v>
      </c>
      <c r="L4" s="84">
        <f t="shared" si="4"/>
        <v>0.1</v>
      </c>
      <c r="N4" s="82">
        <v>7.3</v>
      </c>
      <c r="O4" s="81" t="s">
        <v>8</v>
      </c>
      <c r="P4" s="81">
        <v>3</v>
      </c>
      <c r="R4" s="82">
        <v>7.5</v>
      </c>
      <c r="S4" s="81" t="s">
        <v>25</v>
      </c>
      <c r="T4" s="81">
        <v>3</v>
      </c>
      <c r="V4" s="81" t="s">
        <v>26</v>
      </c>
      <c r="W4" s="84">
        <v>0.7</v>
      </c>
      <c r="X4" s="81">
        <f t="shared" si="5"/>
        <v>1966.9999999999998</v>
      </c>
      <c r="Y4" s="60">
        <f t="shared" si="6"/>
        <v>2504.9347341610951</v>
      </c>
      <c r="Z4" s="60">
        <f t="shared" si="7"/>
        <v>50.049323014013837</v>
      </c>
    </row>
    <row r="5" spans="1:26" x14ac:dyDescent="0.2">
      <c r="A5" s="83">
        <v>5.3071976377975822</v>
      </c>
      <c r="B5" s="69">
        <f t="shared" si="0"/>
        <v>5.3</v>
      </c>
      <c r="C5" s="81" t="s">
        <v>3</v>
      </c>
      <c r="D5" s="81">
        <f t="shared" si="2"/>
        <v>20</v>
      </c>
      <c r="F5" s="48">
        <v>5.8869494890982228</v>
      </c>
      <c r="G5" s="69">
        <f t="shared" si="1"/>
        <v>5.9</v>
      </c>
      <c r="H5" s="81" t="s">
        <v>3</v>
      </c>
      <c r="I5" s="81">
        <f t="shared" si="3"/>
        <v>17</v>
      </c>
      <c r="K5" s="81" t="s">
        <v>3</v>
      </c>
      <c r="L5" s="84">
        <f t="shared" si="4"/>
        <v>0.6</v>
      </c>
      <c r="N5" s="82">
        <v>6.8</v>
      </c>
      <c r="O5" s="81" t="s">
        <v>6</v>
      </c>
      <c r="P5" s="81">
        <v>4</v>
      </c>
      <c r="R5" s="82">
        <v>7.4</v>
      </c>
      <c r="S5" s="81" t="s">
        <v>8</v>
      </c>
      <c r="T5" s="81">
        <v>4</v>
      </c>
      <c r="V5" s="81" t="s">
        <v>28</v>
      </c>
      <c r="W5" s="84"/>
      <c r="X5" s="81">
        <f t="shared" si="5"/>
        <v>0</v>
      </c>
      <c r="Y5" s="60">
        <f t="shared" si="6"/>
        <v>0</v>
      </c>
      <c r="Z5" s="60">
        <f t="shared" si="7"/>
        <v>0</v>
      </c>
    </row>
    <row r="6" spans="1:26" x14ac:dyDescent="0.2">
      <c r="A6" s="83">
        <v>6.7797206016787586</v>
      </c>
      <c r="B6" s="69">
        <f t="shared" si="0"/>
        <v>6.8</v>
      </c>
      <c r="C6" s="81" t="s">
        <v>6</v>
      </c>
      <c r="D6" s="81">
        <f t="shared" si="2"/>
        <v>4</v>
      </c>
      <c r="F6" s="100">
        <v>6.2856139353525533</v>
      </c>
      <c r="G6" s="69">
        <f t="shared" si="1"/>
        <v>6.3</v>
      </c>
      <c r="H6" s="81" t="s">
        <v>6</v>
      </c>
      <c r="I6" s="81">
        <f t="shared" si="3"/>
        <v>12</v>
      </c>
      <c r="K6" s="81" t="s">
        <v>6</v>
      </c>
      <c r="L6" s="84">
        <f t="shared" si="4"/>
        <v>-0.5</v>
      </c>
      <c r="N6" s="82"/>
      <c r="O6" s="81" t="s">
        <v>25</v>
      </c>
      <c r="R6" s="82">
        <v>7.2</v>
      </c>
      <c r="S6" s="81" t="s">
        <v>18</v>
      </c>
      <c r="T6" s="81">
        <v>5</v>
      </c>
      <c r="V6" s="81" t="s">
        <v>25</v>
      </c>
      <c r="W6" s="84"/>
      <c r="X6" s="81">
        <f t="shared" si="5"/>
        <v>0</v>
      </c>
      <c r="Y6" s="60">
        <f t="shared" si="6"/>
        <v>0</v>
      </c>
      <c r="Z6" s="60">
        <f t="shared" si="7"/>
        <v>0</v>
      </c>
    </row>
    <row r="7" spans="1:26" x14ac:dyDescent="0.2">
      <c r="A7" s="83">
        <v>4.1790615045332027</v>
      </c>
      <c r="B7" s="69">
        <f t="shared" si="0"/>
        <v>4.2</v>
      </c>
      <c r="C7" s="81" t="s">
        <v>4</v>
      </c>
      <c r="D7" s="81">
        <f t="shared" si="2"/>
        <v>28</v>
      </c>
      <c r="F7" s="48">
        <v>4.9980672313466563</v>
      </c>
      <c r="G7" s="69">
        <f t="shared" si="1"/>
        <v>5</v>
      </c>
      <c r="H7" s="81" t="s">
        <v>4</v>
      </c>
      <c r="I7" s="81">
        <f t="shared" si="3"/>
        <v>26</v>
      </c>
      <c r="K7" s="81" t="s">
        <v>4</v>
      </c>
      <c r="L7" s="84">
        <f t="shared" si="4"/>
        <v>0.8</v>
      </c>
      <c r="N7" s="87">
        <v>6.7</v>
      </c>
      <c r="O7" s="85" t="s">
        <v>18</v>
      </c>
      <c r="P7" s="85">
        <v>6</v>
      </c>
      <c r="R7" s="82">
        <v>6.8</v>
      </c>
      <c r="S7" s="81" t="s">
        <v>26</v>
      </c>
      <c r="T7" s="81">
        <v>6</v>
      </c>
      <c r="V7" s="81" t="s">
        <v>7</v>
      </c>
      <c r="W7" s="84"/>
      <c r="X7" s="81">
        <f t="shared" si="5"/>
        <v>0</v>
      </c>
      <c r="Y7" s="60">
        <f t="shared" si="6"/>
        <v>0</v>
      </c>
      <c r="Z7" s="60">
        <f t="shared" si="7"/>
        <v>0</v>
      </c>
    </row>
    <row r="8" spans="1:26" x14ac:dyDescent="0.2">
      <c r="A8" s="83">
        <v>6.0631660800511753</v>
      </c>
      <c r="B8" s="69">
        <f t="shared" si="0"/>
        <v>6.1</v>
      </c>
      <c r="C8" s="81" t="s">
        <v>16</v>
      </c>
      <c r="D8" s="81">
        <f t="shared" si="2"/>
        <v>10</v>
      </c>
      <c r="F8" s="48">
        <v>6.3366604417957282</v>
      </c>
      <c r="G8" s="69">
        <f t="shared" si="1"/>
        <v>6.3</v>
      </c>
      <c r="H8" s="81" t="s">
        <v>16</v>
      </c>
      <c r="I8" s="81">
        <f t="shared" si="3"/>
        <v>12</v>
      </c>
      <c r="K8" s="81" t="s">
        <v>16</v>
      </c>
      <c r="L8" s="84">
        <f t="shared" si="4"/>
        <v>0.2</v>
      </c>
      <c r="N8" s="82">
        <v>6.5</v>
      </c>
      <c r="O8" s="81" t="s">
        <v>23</v>
      </c>
      <c r="P8" s="81">
        <v>7</v>
      </c>
      <c r="R8" s="82"/>
      <c r="S8" s="81" t="s">
        <v>23</v>
      </c>
      <c r="T8" s="62"/>
      <c r="V8" s="81" t="s">
        <v>17</v>
      </c>
      <c r="W8" s="84"/>
      <c r="X8" s="81">
        <f t="shared" si="5"/>
        <v>0</v>
      </c>
      <c r="Y8" s="60">
        <f t="shared" si="6"/>
        <v>0</v>
      </c>
      <c r="Z8" s="60">
        <f t="shared" si="7"/>
        <v>0</v>
      </c>
    </row>
    <row r="9" spans="1:26" x14ac:dyDescent="0.2">
      <c r="A9" s="83">
        <v>6.079101323205097</v>
      </c>
      <c r="B9" s="69">
        <f t="shared" si="0"/>
        <v>6.1</v>
      </c>
      <c r="C9" s="81" t="s">
        <v>26</v>
      </c>
      <c r="D9" s="81">
        <f t="shared" si="2"/>
        <v>10</v>
      </c>
      <c r="F9" s="100">
        <v>6.8423719972902965</v>
      </c>
      <c r="G9" s="69">
        <f t="shared" si="1"/>
        <v>6.8</v>
      </c>
      <c r="H9" s="81" t="s">
        <v>26</v>
      </c>
      <c r="I9" s="81">
        <f t="shared" si="3"/>
        <v>6</v>
      </c>
      <c r="K9" s="81" t="s">
        <v>26</v>
      </c>
      <c r="L9" s="84">
        <f t="shared" si="4"/>
        <v>0.7</v>
      </c>
      <c r="N9" s="82"/>
      <c r="O9" s="81" t="s">
        <v>11</v>
      </c>
      <c r="R9" s="87">
        <v>6.6</v>
      </c>
      <c r="S9" s="85" t="s">
        <v>13</v>
      </c>
      <c r="T9" s="85">
        <v>8</v>
      </c>
      <c r="V9" s="81" t="s">
        <v>13</v>
      </c>
      <c r="W9" s="84">
        <v>0.6</v>
      </c>
      <c r="X9" s="81">
        <f t="shared" si="5"/>
        <v>1686</v>
      </c>
      <c r="Y9" s="60">
        <f t="shared" si="6"/>
        <v>2147.0869149952246</v>
      </c>
      <c r="Z9" s="60">
        <f t="shared" si="7"/>
        <v>46.336669226382952</v>
      </c>
    </row>
    <row r="10" spans="1:26" x14ac:dyDescent="0.2">
      <c r="A10" s="83">
        <v>5.780491590542093</v>
      </c>
      <c r="B10" s="69">
        <f t="shared" si="0"/>
        <v>5.8</v>
      </c>
      <c r="C10" s="81" t="s">
        <v>12</v>
      </c>
      <c r="D10" s="81">
        <f t="shared" si="2"/>
        <v>15</v>
      </c>
      <c r="F10" s="48">
        <v>6.4070427399716028</v>
      </c>
      <c r="G10" s="69">
        <f t="shared" si="1"/>
        <v>6.4</v>
      </c>
      <c r="H10" s="81" t="s">
        <v>12</v>
      </c>
      <c r="I10" s="81">
        <f t="shared" si="3"/>
        <v>10</v>
      </c>
      <c r="K10" s="81" t="s">
        <v>12</v>
      </c>
      <c r="L10" s="84">
        <f t="shared" si="4"/>
        <v>0.6</v>
      </c>
      <c r="N10" s="82">
        <v>6.2</v>
      </c>
      <c r="O10" s="81" t="s">
        <v>5</v>
      </c>
      <c r="P10" s="81">
        <v>9</v>
      </c>
      <c r="R10" s="82">
        <v>6.5</v>
      </c>
      <c r="S10" s="81" t="s">
        <v>29</v>
      </c>
      <c r="T10" s="81">
        <v>9</v>
      </c>
      <c r="V10" s="81" t="s">
        <v>3</v>
      </c>
      <c r="W10" s="84"/>
      <c r="X10" s="81">
        <f t="shared" si="5"/>
        <v>0</v>
      </c>
      <c r="Y10" s="60">
        <f t="shared" si="6"/>
        <v>0</v>
      </c>
      <c r="Z10" s="60">
        <f t="shared" si="7"/>
        <v>0</v>
      </c>
    </row>
    <row r="11" spans="1:26" x14ac:dyDescent="0.2">
      <c r="A11" s="83">
        <v>5.822068432812145</v>
      </c>
      <c r="B11" s="69">
        <f t="shared" si="0"/>
        <v>5.8</v>
      </c>
      <c r="C11" s="81" t="s">
        <v>19</v>
      </c>
      <c r="D11" s="81">
        <f t="shared" si="2"/>
        <v>15</v>
      </c>
      <c r="F11" s="48">
        <v>5.6608958094758535</v>
      </c>
      <c r="G11" s="69">
        <f t="shared" si="1"/>
        <v>5.7</v>
      </c>
      <c r="H11" s="81" t="s">
        <v>19</v>
      </c>
      <c r="I11" s="81">
        <f t="shared" si="3"/>
        <v>19</v>
      </c>
      <c r="K11" s="81" t="s">
        <v>19</v>
      </c>
      <c r="L11" s="84">
        <f t="shared" si="4"/>
        <v>-0.1</v>
      </c>
      <c r="N11" s="82">
        <v>6.1</v>
      </c>
      <c r="O11" s="81" t="s">
        <v>16</v>
      </c>
      <c r="P11" s="81">
        <v>10</v>
      </c>
      <c r="R11" s="82">
        <v>6.4</v>
      </c>
      <c r="S11" s="81" t="s">
        <v>12</v>
      </c>
      <c r="T11" s="81">
        <v>10</v>
      </c>
      <c r="V11" s="81" t="s">
        <v>12</v>
      </c>
      <c r="W11" s="84"/>
      <c r="X11" s="81">
        <f t="shared" si="5"/>
        <v>0</v>
      </c>
      <c r="Y11" s="60">
        <f t="shared" si="6"/>
        <v>0</v>
      </c>
      <c r="Z11" s="60">
        <f t="shared" si="7"/>
        <v>0</v>
      </c>
    </row>
    <row r="12" spans="1:26" x14ac:dyDescent="0.2">
      <c r="A12" s="83">
        <v>6.6607816711590289</v>
      </c>
      <c r="B12" s="69">
        <f t="shared" si="0"/>
        <v>6.7</v>
      </c>
      <c r="C12" s="81" t="s">
        <v>18</v>
      </c>
      <c r="D12" s="81">
        <f t="shared" si="2"/>
        <v>6</v>
      </c>
      <c r="F12" s="100">
        <v>7.1770624213286025</v>
      </c>
      <c r="G12" s="69">
        <f t="shared" si="1"/>
        <v>7.2</v>
      </c>
      <c r="H12" s="81" t="s">
        <v>18</v>
      </c>
      <c r="I12" s="81">
        <f t="shared" si="3"/>
        <v>5</v>
      </c>
      <c r="K12" s="81" t="s">
        <v>18</v>
      </c>
      <c r="L12" s="84">
        <f t="shared" si="4"/>
        <v>0.5</v>
      </c>
      <c r="N12" s="82"/>
      <c r="O12" s="81" t="s">
        <v>26</v>
      </c>
      <c r="R12" s="82"/>
      <c r="S12" s="81" t="s">
        <v>17</v>
      </c>
      <c r="V12" s="81" t="s">
        <v>18</v>
      </c>
      <c r="W12" s="84">
        <v>0.5</v>
      </c>
      <c r="X12" s="81">
        <f t="shared" si="5"/>
        <v>1405</v>
      </c>
      <c r="Y12" s="60">
        <f t="shared" si="6"/>
        <v>1789.2390958293538</v>
      </c>
      <c r="Z12" s="60">
        <f t="shared" si="7"/>
        <v>42.299398291575656</v>
      </c>
    </row>
    <row r="13" spans="1:26" x14ac:dyDescent="0.2">
      <c r="A13" s="83">
        <v>5.8941536802057186</v>
      </c>
      <c r="B13" s="69">
        <f t="shared" si="0"/>
        <v>5.9</v>
      </c>
      <c r="C13" s="81" t="s">
        <v>30</v>
      </c>
      <c r="D13" s="81">
        <f t="shared" si="2"/>
        <v>14</v>
      </c>
      <c r="F13" s="48">
        <v>4.8275550095919515</v>
      </c>
      <c r="G13" s="69">
        <f t="shared" si="1"/>
        <v>4.8</v>
      </c>
      <c r="H13" s="81" t="s">
        <v>30</v>
      </c>
      <c r="I13" s="81">
        <f t="shared" si="3"/>
        <v>27</v>
      </c>
      <c r="K13" s="81" t="s">
        <v>30</v>
      </c>
      <c r="L13" s="84">
        <f t="shared" si="4"/>
        <v>-1.1000000000000001</v>
      </c>
      <c r="N13" s="82"/>
      <c r="O13" s="81" t="s">
        <v>15</v>
      </c>
      <c r="R13" s="82">
        <v>6.3</v>
      </c>
      <c r="S13" s="81" t="s">
        <v>6</v>
      </c>
      <c r="T13" s="81">
        <v>12</v>
      </c>
      <c r="V13" s="81" t="s">
        <v>20</v>
      </c>
      <c r="W13" s="84"/>
      <c r="X13" s="81">
        <f t="shared" si="5"/>
        <v>0</v>
      </c>
      <c r="Y13" s="60">
        <f t="shared" si="6"/>
        <v>0</v>
      </c>
      <c r="Z13" s="60">
        <f t="shared" si="7"/>
        <v>0</v>
      </c>
    </row>
    <row r="14" spans="1:26" x14ac:dyDescent="0.2">
      <c r="A14" s="83">
        <v>4.488867625556356</v>
      </c>
      <c r="B14" s="69">
        <f t="shared" si="0"/>
        <v>4.5</v>
      </c>
      <c r="C14" s="81" t="s">
        <v>21</v>
      </c>
      <c r="D14" s="81">
        <f t="shared" si="2"/>
        <v>27</v>
      </c>
      <c r="F14" s="48">
        <v>4.1010137320107143</v>
      </c>
      <c r="G14" s="69">
        <f t="shared" si="1"/>
        <v>4.0999999999999996</v>
      </c>
      <c r="H14" s="81" t="s">
        <v>21</v>
      </c>
      <c r="I14" s="81">
        <f t="shared" si="3"/>
        <v>28</v>
      </c>
      <c r="K14" s="81" t="s">
        <v>21</v>
      </c>
      <c r="L14" s="84">
        <f t="shared" si="4"/>
        <v>-0.4</v>
      </c>
      <c r="N14" s="82">
        <v>6</v>
      </c>
      <c r="O14" s="81" t="s">
        <v>13</v>
      </c>
      <c r="P14" s="81">
        <v>13</v>
      </c>
      <c r="R14" s="82"/>
      <c r="S14" s="81" t="s">
        <v>16</v>
      </c>
      <c r="V14" s="81" t="s">
        <v>14</v>
      </c>
      <c r="W14" s="84"/>
      <c r="X14" s="81">
        <f t="shared" si="5"/>
        <v>0</v>
      </c>
      <c r="Y14" s="60">
        <f t="shared" si="6"/>
        <v>0</v>
      </c>
      <c r="Z14" s="60">
        <f t="shared" si="7"/>
        <v>0</v>
      </c>
    </row>
    <row r="15" spans="1:26" x14ac:dyDescent="0.2">
      <c r="A15" s="83">
        <v>7.2709032712570449</v>
      </c>
      <c r="B15" s="69">
        <f t="shared" si="0"/>
        <v>7.3</v>
      </c>
      <c r="C15" s="81" t="s">
        <v>8</v>
      </c>
      <c r="D15" s="81">
        <f t="shared" si="2"/>
        <v>3</v>
      </c>
      <c r="F15" s="48">
        <v>7.377609353315048</v>
      </c>
      <c r="G15" s="69">
        <f t="shared" si="1"/>
        <v>7.4</v>
      </c>
      <c r="H15" s="81" t="s">
        <v>8</v>
      </c>
      <c r="I15" s="81">
        <f t="shared" si="3"/>
        <v>4</v>
      </c>
      <c r="K15" s="81" t="s">
        <v>8</v>
      </c>
      <c r="L15" s="84">
        <f t="shared" si="4"/>
        <v>0.1</v>
      </c>
      <c r="N15" s="87">
        <v>5.9</v>
      </c>
      <c r="O15" s="85" t="s">
        <v>30</v>
      </c>
      <c r="P15" s="85">
        <v>14</v>
      </c>
      <c r="R15" s="82"/>
      <c r="S15" s="81" t="s">
        <v>14</v>
      </c>
      <c r="V15" s="81" t="s">
        <v>9</v>
      </c>
      <c r="W15" s="84">
        <v>0.4</v>
      </c>
      <c r="X15" s="81">
        <f t="shared" si="5"/>
        <v>1124</v>
      </c>
      <c r="Y15" s="60">
        <f t="shared" si="6"/>
        <v>1431.391276663483</v>
      </c>
      <c r="Z15" s="60">
        <f t="shared" si="7"/>
        <v>37.833731994920655</v>
      </c>
    </row>
    <row r="16" spans="1:26" x14ac:dyDescent="0.2">
      <c r="A16" s="83">
        <v>6.094708800739487</v>
      </c>
      <c r="B16" s="69">
        <f t="shared" si="0"/>
        <v>6.1</v>
      </c>
      <c r="C16" s="81" t="s">
        <v>15</v>
      </c>
      <c r="D16" s="81">
        <f t="shared" si="2"/>
        <v>10</v>
      </c>
      <c r="F16" s="48">
        <v>5.2454575447701028</v>
      </c>
      <c r="G16" s="69">
        <f t="shared" si="1"/>
        <v>5.2</v>
      </c>
      <c r="H16" s="81" t="s">
        <v>15</v>
      </c>
      <c r="I16" s="81">
        <f t="shared" si="3"/>
        <v>24</v>
      </c>
      <c r="K16" s="81" t="s">
        <v>15</v>
      </c>
      <c r="L16" s="84">
        <f t="shared" si="4"/>
        <v>-0.9</v>
      </c>
      <c r="N16" s="82">
        <v>5.8</v>
      </c>
      <c r="O16" s="81" t="s">
        <v>12</v>
      </c>
      <c r="P16" s="81">
        <v>15</v>
      </c>
      <c r="R16" s="82"/>
      <c r="S16" s="81" t="s">
        <v>5</v>
      </c>
      <c r="V16" s="81" t="s">
        <v>10</v>
      </c>
      <c r="W16" s="84"/>
      <c r="X16" s="81">
        <f t="shared" si="5"/>
        <v>0</v>
      </c>
      <c r="Y16" s="60">
        <f t="shared" si="6"/>
        <v>0</v>
      </c>
      <c r="Z16" s="60">
        <f t="shared" si="7"/>
        <v>0</v>
      </c>
    </row>
    <row r="17" spans="1:26" x14ac:dyDescent="0.2">
      <c r="A17" s="83">
        <v>5.2484424710488131</v>
      </c>
      <c r="B17" s="69">
        <f t="shared" si="0"/>
        <v>5.2</v>
      </c>
      <c r="C17" s="81" t="s">
        <v>28</v>
      </c>
      <c r="D17" s="81">
        <f t="shared" si="2"/>
        <v>22</v>
      </c>
      <c r="F17" s="100">
        <v>5.8936430648967013</v>
      </c>
      <c r="G17" s="69">
        <f t="shared" si="1"/>
        <v>5.9</v>
      </c>
      <c r="H17" s="81" t="s">
        <v>28</v>
      </c>
      <c r="I17" s="81">
        <f t="shared" si="3"/>
        <v>17</v>
      </c>
      <c r="K17" s="81" t="s">
        <v>28</v>
      </c>
      <c r="L17" s="84">
        <f t="shared" si="4"/>
        <v>0.7</v>
      </c>
      <c r="N17" s="82"/>
      <c r="O17" s="81" t="s">
        <v>19</v>
      </c>
      <c r="R17" s="82">
        <v>6.2</v>
      </c>
      <c r="S17" s="81" t="s">
        <v>11</v>
      </c>
      <c r="T17" s="81">
        <v>16</v>
      </c>
      <c r="V17" s="81" t="s">
        <v>23</v>
      </c>
      <c r="W17" s="84">
        <v>0.3</v>
      </c>
      <c r="X17" s="81">
        <f t="shared" si="5"/>
        <v>843</v>
      </c>
      <c r="Y17" s="60">
        <f t="shared" si="6"/>
        <v>1073.5434574976123</v>
      </c>
      <c r="Z17" s="60">
        <f t="shared" si="7"/>
        <v>32.764973027573397</v>
      </c>
    </row>
    <row r="18" spans="1:26" x14ac:dyDescent="0.2">
      <c r="A18" s="83">
        <v>5.6514149253637846</v>
      </c>
      <c r="B18" s="69">
        <f t="shared" si="0"/>
        <v>5.7</v>
      </c>
      <c r="C18" s="81" t="s">
        <v>29</v>
      </c>
      <c r="D18" s="81">
        <f t="shared" si="2"/>
        <v>18</v>
      </c>
      <c r="F18" s="100">
        <v>6.5048007171455513</v>
      </c>
      <c r="G18" s="69">
        <f t="shared" si="1"/>
        <v>6.5</v>
      </c>
      <c r="H18" s="81" t="s">
        <v>29</v>
      </c>
      <c r="I18" s="81">
        <f t="shared" si="3"/>
        <v>9</v>
      </c>
      <c r="K18" s="81" t="s">
        <v>29</v>
      </c>
      <c r="L18" s="84">
        <f t="shared" si="4"/>
        <v>0.8</v>
      </c>
      <c r="N18" s="82"/>
      <c r="O18" s="81" t="s">
        <v>14</v>
      </c>
      <c r="R18" s="82">
        <v>5.9</v>
      </c>
      <c r="S18" s="81" t="s">
        <v>3</v>
      </c>
      <c r="T18" s="81">
        <v>17</v>
      </c>
      <c r="V18" s="81" t="s">
        <v>22</v>
      </c>
      <c r="W18" s="84"/>
      <c r="X18" s="81">
        <f t="shared" si="5"/>
        <v>0</v>
      </c>
      <c r="Y18" s="60">
        <f t="shared" si="6"/>
        <v>0</v>
      </c>
      <c r="Z18" s="60">
        <f t="shared" si="7"/>
        <v>0</v>
      </c>
    </row>
    <row r="19" spans="1:26" x14ac:dyDescent="0.2">
      <c r="A19" s="83">
        <v>8.3619938191088856</v>
      </c>
      <c r="B19" s="69">
        <f t="shared" si="0"/>
        <v>8.4</v>
      </c>
      <c r="C19" s="81" t="s">
        <v>20</v>
      </c>
      <c r="D19" s="81">
        <f t="shared" si="2"/>
        <v>1</v>
      </c>
      <c r="F19" s="100">
        <v>8.9141183378698745</v>
      </c>
      <c r="G19" s="69">
        <f t="shared" si="1"/>
        <v>8.9</v>
      </c>
      <c r="H19" s="81" t="s">
        <v>20</v>
      </c>
      <c r="I19" s="81">
        <f t="shared" si="3"/>
        <v>1</v>
      </c>
      <c r="K19" s="81" t="s">
        <v>20</v>
      </c>
      <c r="L19" s="84">
        <f t="shared" si="4"/>
        <v>0.5</v>
      </c>
      <c r="N19" s="82">
        <v>5.7</v>
      </c>
      <c r="O19" s="81" t="s">
        <v>29</v>
      </c>
      <c r="P19" s="81">
        <v>18</v>
      </c>
      <c r="R19" s="87"/>
      <c r="S19" s="85" t="s">
        <v>28</v>
      </c>
      <c r="T19" s="85"/>
      <c r="V19" s="81" t="s">
        <v>16</v>
      </c>
      <c r="W19" s="84">
        <v>0.2</v>
      </c>
      <c r="X19" s="81">
        <f t="shared" si="5"/>
        <v>562</v>
      </c>
      <c r="Y19" s="60">
        <f t="shared" si="6"/>
        <v>715.69563833174152</v>
      </c>
      <c r="Z19" s="60">
        <f t="shared" si="7"/>
        <v>26.752488451202844</v>
      </c>
    </row>
    <row r="20" spans="1:26" x14ac:dyDescent="0.2">
      <c r="A20" s="83">
        <v>6.8230519480519476</v>
      </c>
      <c r="B20" s="69">
        <f t="shared" si="0"/>
        <v>6.8</v>
      </c>
      <c r="C20" s="81" t="s">
        <v>25</v>
      </c>
      <c r="D20" s="81">
        <f t="shared" si="2"/>
        <v>4</v>
      </c>
      <c r="F20" s="48">
        <v>7.4955382971315636</v>
      </c>
      <c r="G20" s="69">
        <f t="shared" si="1"/>
        <v>7.5</v>
      </c>
      <c r="H20" s="81" t="s">
        <v>25</v>
      </c>
      <c r="I20" s="81">
        <f t="shared" si="3"/>
        <v>3</v>
      </c>
      <c r="K20" s="81" t="s">
        <v>25</v>
      </c>
      <c r="L20" s="84">
        <f t="shared" si="4"/>
        <v>0.7</v>
      </c>
      <c r="N20" s="82"/>
      <c r="O20" s="81" t="s">
        <v>17</v>
      </c>
      <c r="R20" s="82">
        <v>5.7</v>
      </c>
      <c r="S20" s="81" t="s">
        <v>19</v>
      </c>
      <c r="T20" s="81">
        <v>19</v>
      </c>
      <c r="V20" s="81" t="s">
        <v>27</v>
      </c>
      <c r="W20" s="84"/>
      <c r="X20" s="81">
        <f t="shared" si="5"/>
        <v>0</v>
      </c>
      <c r="Y20" s="60">
        <f t="shared" si="6"/>
        <v>0</v>
      </c>
      <c r="Z20" s="60">
        <f t="shared" si="7"/>
        <v>0</v>
      </c>
    </row>
    <row r="21" spans="1:26" x14ac:dyDescent="0.2">
      <c r="A21" s="83">
        <v>6.4825921796982104</v>
      </c>
      <c r="B21" s="69">
        <f t="shared" si="0"/>
        <v>6.5</v>
      </c>
      <c r="C21" s="81" t="s">
        <v>23</v>
      </c>
      <c r="D21" s="81">
        <f t="shared" si="2"/>
        <v>7</v>
      </c>
      <c r="F21" s="48">
        <v>6.7797359257507566</v>
      </c>
      <c r="G21" s="69">
        <f t="shared" si="1"/>
        <v>6.8</v>
      </c>
      <c r="H21" s="81" t="s">
        <v>23</v>
      </c>
      <c r="I21" s="81">
        <f t="shared" si="3"/>
        <v>6</v>
      </c>
      <c r="K21" s="81" t="s">
        <v>23</v>
      </c>
      <c r="L21" s="84">
        <f t="shared" si="4"/>
        <v>0.3</v>
      </c>
      <c r="N21" s="82">
        <v>5.3</v>
      </c>
      <c r="O21" s="81" t="s">
        <v>24</v>
      </c>
      <c r="P21" s="81">
        <v>20</v>
      </c>
      <c r="R21" s="82"/>
      <c r="S21" s="81" t="s">
        <v>7</v>
      </c>
      <c r="V21" s="81" t="s">
        <v>24</v>
      </c>
      <c r="W21" s="84">
        <v>0.1</v>
      </c>
      <c r="X21" s="81">
        <f t="shared" si="5"/>
        <v>281</v>
      </c>
      <c r="Y21" s="60">
        <f t="shared" si="6"/>
        <v>357.84781916587076</v>
      </c>
      <c r="Z21" s="60">
        <f t="shared" si="7"/>
        <v>18.916865997460327</v>
      </c>
    </row>
    <row r="22" spans="1:26" x14ac:dyDescent="0.2">
      <c r="A22" s="83">
        <v>4.9895408244693273</v>
      </c>
      <c r="B22" s="69">
        <f t="shared" si="0"/>
        <v>5</v>
      </c>
      <c r="C22" s="81" t="s">
        <v>22</v>
      </c>
      <c r="D22" s="81">
        <f t="shared" si="2"/>
        <v>24</v>
      </c>
      <c r="F22" s="100">
        <v>5.3078715945296508</v>
      </c>
      <c r="G22" s="69">
        <f t="shared" si="1"/>
        <v>5.3</v>
      </c>
      <c r="H22" s="81" t="s">
        <v>22</v>
      </c>
      <c r="I22" s="81">
        <f t="shared" si="3"/>
        <v>23</v>
      </c>
      <c r="K22" s="81" t="s">
        <v>22</v>
      </c>
      <c r="L22" s="84">
        <f t="shared" si="4"/>
        <v>0.3</v>
      </c>
      <c r="N22" s="87"/>
      <c r="O22" s="85" t="s">
        <v>3</v>
      </c>
      <c r="P22" s="85"/>
      <c r="R22" s="82">
        <v>5.4</v>
      </c>
      <c r="S22" s="81" t="s">
        <v>24</v>
      </c>
      <c r="T22" s="81">
        <v>21</v>
      </c>
      <c r="V22" s="81" t="s">
        <v>8</v>
      </c>
      <c r="W22" s="84"/>
      <c r="X22" s="81">
        <f t="shared" si="5"/>
        <v>0</v>
      </c>
      <c r="Y22" s="60">
        <f t="shared" si="6"/>
        <v>0</v>
      </c>
      <c r="Z22" s="60">
        <f t="shared" si="7"/>
        <v>0</v>
      </c>
    </row>
    <row r="23" spans="1:26" x14ac:dyDescent="0.2">
      <c r="A23" s="83">
        <v>5.1750497617705307</v>
      </c>
      <c r="B23" s="69">
        <f t="shared" si="0"/>
        <v>5.2</v>
      </c>
      <c r="C23" s="81" t="s">
        <v>27</v>
      </c>
      <c r="D23" s="81">
        <f t="shared" si="2"/>
        <v>22</v>
      </c>
      <c r="F23" s="48">
        <v>5.3765832635268112</v>
      </c>
      <c r="G23" s="69">
        <f t="shared" si="1"/>
        <v>5.4</v>
      </c>
      <c r="H23" s="81" t="s">
        <v>27</v>
      </c>
      <c r="I23" s="81">
        <f t="shared" si="3"/>
        <v>21</v>
      </c>
      <c r="K23" s="81" t="s">
        <v>27</v>
      </c>
      <c r="L23" s="84">
        <f t="shared" si="4"/>
        <v>0.2</v>
      </c>
      <c r="N23" s="82">
        <v>5.2</v>
      </c>
      <c r="O23" s="81" t="s">
        <v>28</v>
      </c>
      <c r="P23" s="81">
        <v>22</v>
      </c>
      <c r="R23" s="82"/>
      <c r="S23" s="81" t="s">
        <v>27</v>
      </c>
      <c r="V23" s="85" t="s">
        <v>5</v>
      </c>
      <c r="W23" s="86"/>
      <c r="X23" s="85">
        <f t="shared" si="5"/>
        <v>0</v>
      </c>
      <c r="Y23" s="61">
        <f t="shared" si="6"/>
        <v>0</v>
      </c>
      <c r="Z23" s="61">
        <f t="shared" si="7"/>
        <v>0</v>
      </c>
    </row>
    <row r="24" spans="1:26" x14ac:dyDescent="0.2">
      <c r="A24" s="83">
        <v>4.9575967075597669</v>
      </c>
      <c r="B24" s="69">
        <f t="shared" si="0"/>
        <v>5</v>
      </c>
      <c r="C24" s="81" t="s">
        <v>7</v>
      </c>
      <c r="D24" s="81">
        <f t="shared" si="2"/>
        <v>24</v>
      </c>
      <c r="F24" s="48">
        <v>5.7394836460702034</v>
      </c>
      <c r="G24" s="69">
        <f t="shared" si="1"/>
        <v>5.7</v>
      </c>
      <c r="H24" s="81" t="s">
        <v>7</v>
      </c>
      <c r="I24" s="81">
        <f t="shared" si="3"/>
        <v>19</v>
      </c>
      <c r="K24" s="81" t="s">
        <v>7</v>
      </c>
      <c r="L24" s="84">
        <f t="shared" si="4"/>
        <v>0.7</v>
      </c>
      <c r="N24" s="82"/>
      <c r="O24" s="81" t="s">
        <v>27</v>
      </c>
      <c r="R24" s="87">
        <v>5.3</v>
      </c>
      <c r="S24" s="85" t="s">
        <v>22</v>
      </c>
      <c r="T24" s="85">
        <v>23</v>
      </c>
      <c r="V24" s="81" t="s">
        <v>19</v>
      </c>
      <c r="W24" s="84">
        <v>-0.1</v>
      </c>
      <c r="X24" s="62">
        <f t="shared" si="5"/>
        <v>281</v>
      </c>
      <c r="Y24" s="63">
        <f t="shared" si="6"/>
        <v>357.84781916587076</v>
      </c>
      <c r="Z24" s="63">
        <f t="shared" si="7"/>
        <v>18.916865997460327</v>
      </c>
    </row>
    <row r="25" spans="1:26" x14ac:dyDescent="0.2">
      <c r="A25" s="83">
        <v>5.776431006998811</v>
      </c>
      <c r="B25" s="69">
        <f t="shared" si="0"/>
        <v>5.8</v>
      </c>
      <c r="C25" s="81" t="s">
        <v>14</v>
      </c>
      <c r="D25" s="81">
        <f t="shared" si="2"/>
        <v>15</v>
      </c>
      <c r="F25" s="100">
        <v>6.3466397008187982</v>
      </c>
      <c r="G25" s="69">
        <f t="shared" si="1"/>
        <v>6.3</v>
      </c>
      <c r="H25" s="81" t="s">
        <v>14</v>
      </c>
      <c r="I25" s="81">
        <f t="shared" si="3"/>
        <v>12</v>
      </c>
      <c r="K25" s="81" t="s">
        <v>14</v>
      </c>
      <c r="L25" s="84">
        <f t="shared" si="4"/>
        <v>0.5</v>
      </c>
      <c r="N25" s="82">
        <v>5</v>
      </c>
      <c r="O25" s="81" t="s">
        <v>22</v>
      </c>
      <c r="P25" s="81">
        <v>24</v>
      </c>
      <c r="R25" s="82">
        <v>5.2</v>
      </c>
      <c r="S25" s="81" t="s">
        <v>15</v>
      </c>
      <c r="T25" s="81">
        <v>24</v>
      </c>
      <c r="V25" s="81" t="s">
        <v>11</v>
      </c>
      <c r="W25" s="84">
        <v>-0.3</v>
      </c>
      <c r="X25" s="62">
        <f t="shared" si="5"/>
        <v>843</v>
      </c>
      <c r="Y25" s="63">
        <f t="shared" si="6"/>
        <v>1073.5434574976123</v>
      </c>
      <c r="Z25" s="63">
        <f t="shared" si="7"/>
        <v>32.764973027573397</v>
      </c>
    </row>
    <row r="26" spans="1:26" x14ac:dyDescent="0.2">
      <c r="A26" s="83">
        <v>6.1757512557370235</v>
      </c>
      <c r="B26" s="69">
        <f t="shared" si="0"/>
        <v>6.2</v>
      </c>
      <c r="C26" s="81" t="s">
        <v>5</v>
      </c>
      <c r="D26" s="81">
        <f t="shared" si="2"/>
        <v>9</v>
      </c>
      <c r="F26" s="48">
        <v>6.3440761930000651</v>
      </c>
      <c r="G26" s="69">
        <f t="shared" si="1"/>
        <v>6.3</v>
      </c>
      <c r="H26" s="81" t="s">
        <v>5</v>
      </c>
      <c r="I26" s="81">
        <f t="shared" si="3"/>
        <v>12</v>
      </c>
      <c r="K26" s="81" t="s">
        <v>5</v>
      </c>
      <c r="L26" s="84">
        <f t="shared" si="4"/>
        <v>0.1</v>
      </c>
      <c r="N26" s="82"/>
      <c r="O26" s="81" t="s">
        <v>7</v>
      </c>
      <c r="R26" s="82"/>
      <c r="S26" s="81" t="s">
        <v>10</v>
      </c>
      <c r="V26" s="81" t="s">
        <v>21</v>
      </c>
      <c r="W26" s="84">
        <v>-0.4</v>
      </c>
      <c r="X26" s="62">
        <f t="shared" si="5"/>
        <v>1124</v>
      </c>
      <c r="Y26" s="63">
        <f t="shared" si="6"/>
        <v>1431.391276663483</v>
      </c>
      <c r="Z26" s="63">
        <f t="shared" si="7"/>
        <v>37.833731994920655</v>
      </c>
    </row>
    <row r="27" spans="1:26" x14ac:dyDescent="0.2">
      <c r="A27" s="83">
        <v>6.4979661847586376</v>
      </c>
      <c r="B27" s="69">
        <f t="shared" si="0"/>
        <v>6.5</v>
      </c>
      <c r="C27" s="81" t="s">
        <v>11</v>
      </c>
      <c r="D27" s="81">
        <f t="shared" si="2"/>
        <v>7</v>
      </c>
      <c r="F27" s="48">
        <v>6.1982002867485244</v>
      </c>
      <c r="G27" s="69">
        <f t="shared" si="1"/>
        <v>6.2</v>
      </c>
      <c r="H27" s="81" t="s">
        <v>11</v>
      </c>
      <c r="I27" s="81">
        <f t="shared" si="3"/>
        <v>16</v>
      </c>
      <c r="K27" s="81" t="s">
        <v>11</v>
      </c>
      <c r="L27" s="84">
        <f t="shared" si="4"/>
        <v>-0.3</v>
      </c>
      <c r="N27" s="82">
        <v>4.8</v>
      </c>
      <c r="O27" s="81" t="s">
        <v>10</v>
      </c>
      <c r="P27" s="81">
        <v>26</v>
      </c>
      <c r="R27" s="82">
        <v>5</v>
      </c>
      <c r="S27" s="81" t="s">
        <v>4</v>
      </c>
      <c r="T27" s="81">
        <v>26</v>
      </c>
      <c r="V27" s="81" t="s">
        <v>6</v>
      </c>
      <c r="W27" s="84">
        <v>-0.5</v>
      </c>
      <c r="X27" s="62">
        <f t="shared" si="5"/>
        <v>1405</v>
      </c>
      <c r="Y27" s="63">
        <f t="shared" si="6"/>
        <v>1789.2390958293538</v>
      </c>
      <c r="Z27" s="63">
        <f t="shared" si="7"/>
        <v>42.299398291575656</v>
      </c>
    </row>
    <row r="28" spans="1:26" x14ac:dyDescent="0.2">
      <c r="A28" s="83">
        <v>5.6540209759835847</v>
      </c>
      <c r="B28" s="69">
        <f t="shared" si="0"/>
        <v>5.7</v>
      </c>
      <c r="C28" s="81" t="s">
        <v>17</v>
      </c>
      <c r="D28" s="81">
        <f t="shared" si="2"/>
        <v>18</v>
      </c>
      <c r="F28" s="48">
        <v>6.4359877362615938</v>
      </c>
      <c r="G28" s="69">
        <f t="shared" si="1"/>
        <v>6.4</v>
      </c>
      <c r="H28" s="81" t="s">
        <v>17</v>
      </c>
      <c r="I28" s="81">
        <f t="shared" si="3"/>
        <v>10</v>
      </c>
      <c r="K28" s="81" t="s">
        <v>17</v>
      </c>
      <c r="L28" s="84">
        <f t="shared" si="4"/>
        <v>0.7</v>
      </c>
      <c r="N28" s="82">
        <v>4.5</v>
      </c>
      <c r="O28" s="81" t="s">
        <v>21</v>
      </c>
      <c r="P28" s="81">
        <v>27</v>
      </c>
      <c r="R28" s="82">
        <v>4.8</v>
      </c>
      <c r="S28" s="81" t="s">
        <v>30</v>
      </c>
      <c r="T28" s="81">
        <v>27</v>
      </c>
      <c r="V28" s="81" t="s">
        <v>15</v>
      </c>
      <c r="W28" s="84">
        <v>-0.9</v>
      </c>
      <c r="X28" s="62">
        <f t="shared" si="5"/>
        <v>2529</v>
      </c>
      <c r="Y28" s="63">
        <f t="shared" si="6"/>
        <v>3220.6303724928366</v>
      </c>
      <c r="Z28" s="63">
        <f t="shared" si="7"/>
        <v>56.750597992380982</v>
      </c>
    </row>
    <row r="29" spans="1:26" x14ac:dyDescent="0.2">
      <c r="A29" s="83">
        <v>4.7898422014902735</v>
      </c>
      <c r="B29" s="69">
        <f t="shared" si="0"/>
        <v>4.8</v>
      </c>
      <c r="C29" s="81" t="s">
        <v>10</v>
      </c>
      <c r="D29" s="81">
        <f t="shared" si="2"/>
        <v>26</v>
      </c>
      <c r="F29" s="48">
        <v>5.1899013221993995</v>
      </c>
      <c r="G29" s="69">
        <f t="shared" si="1"/>
        <v>5.2</v>
      </c>
      <c r="H29" s="81" t="s">
        <v>10</v>
      </c>
      <c r="I29" s="81">
        <f t="shared" si="3"/>
        <v>24</v>
      </c>
      <c r="K29" s="81" t="s">
        <v>10</v>
      </c>
      <c r="L29" s="84">
        <f t="shared" si="4"/>
        <v>0.4</v>
      </c>
      <c r="N29" s="82">
        <v>4.2</v>
      </c>
      <c r="O29" s="81" t="s">
        <v>4</v>
      </c>
      <c r="P29" s="81">
        <v>28</v>
      </c>
      <c r="R29" s="82">
        <v>4.0999999999999996</v>
      </c>
      <c r="S29" s="81" t="s">
        <v>21</v>
      </c>
      <c r="T29" s="81">
        <v>28</v>
      </c>
      <c r="V29" s="81" t="s">
        <v>30</v>
      </c>
      <c r="W29" s="84">
        <v>-1.1000000000000001</v>
      </c>
      <c r="X29" s="62">
        <f t="shared" si="5"/>
        <v>3091.0000000000005</v>
      </c>
      <c r="Y29" s="63">
        <f t="shared" si="6"/>
        <v>3936.3260108245786</v>
      </c>
      <c r="Z29" s="63">
        <f t="shared" si="7"/>
        <v>62.74014672300806</v>
      </c>
    </row>
    <row r="30" spans="1:26" ht="5.0999999999999996" customHeight="1" x14ac:dyDescent="0.2">
      <c r="A30" s="83"/>
      <c r="B30" s="69"/>
      <c r="D30" s="81"/>
      <c r="F30" s="83"/>
      <c r="G30" s="69"/>
      <c r="I30" s="81"/>
      <c r="L30" s="84"/>
      <c r="W30" s="84"/>
    </row>
    <row r="31" spans="1:26" ht="5.0999999999999996" customHeight="1" x14ac:dyDescent="0.2">
      <c r="A31" s="37"/>
      <c r="B31" s="38"/>
      <c r="C31" s="39"/>
      <c r="D31" s="39"/>
      <c r="E31" s="39"/>
      <c r="F31" s="37"/>
      <c r="G31" s="38"/>
      <c r="H31" s="39"/>
      <c r="I31" s="39"/>
      <c r="J31" s="39"/>
      <c r="K31" s="39"/>
      <c r="L31" s="40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40"/>
    </row>
    <row r="32" spans="1:26" ht="5.0999999999999996" customHeight="1" x14ac:dyDescent="0.2"/>
    <row r="33" spans="1:23" x14ac:dyDescent="0.2">
      <c r="A33" s="21" t="s">
        <v>34</v>
      </c>
      <c r="B33" s="21"/>
      <c r="C33" s="22">
        <f>COUNTIF(B2:B29,"&gt;"&amp;B34)</f>
        <v>6</v>
      </c>
      <c r="F33" s="71" t="s">
        <v>34</v>
      </c>
      <c r="G33" s="71"/>
      <c r="H33" s="72">
        <f>COUNTIF(G2:G29,"&gt;"&amp;G34)</f>
        <v>8</v>
      </c>
      <c r="K33" s="89"/>
      <c r="L33" s="89"/>
      <c r="N33" s="33" t="str">
        <f>A33</f>
        <v>Q4</v>
      </c>
      <c r="O33" s="33"/>
      <c r="P33" s="33">
        <f>C33</f>
        <v>6</v>
      </c>
      <c r="Q33" s="33"/>
      <c r="R33" s="33" t="str">
        <f>F33</f>
        <v>Q4</v>
      </c>
      <c r="T33" s="33">
        <f>H33</f>
        <v>8</v>
      </c>
      <c r="V33" s="33"/>
      <c r="W33" s="33"/>
    </row>
    <row r="34" spans="1:23" x14ac:dyDescent="0.2">
      <c r="A34" s="21" t="s">
        <v>2</v>
      </c>
      <c r="B34" s="23">
        <f>_xlfn.QUARTILE.EXC($B$2:$B$29,3)</f>
        <v>6.5</v>
      </c>
      <c r="C34" s="24">
        <f>COUNTIF(B2:B29,"&gt;"&amp;B35)-COUNTIF(B2:B29,"&gt;"&amp;B34)</f>
        <v>8</v>
      </c>
      <c r="F34" s="71" t="s">
        <v>2</v>
      </c>
      <c r="G34" s="73">
        <f>_xlfn.QUARTILE.EXC($B$2:$B$29,3)</f>
        <v>6.5</v>
      </c>
      <c r="H34" s="74">
        <f>COUNTIF(G2:G29,"&gt;"&amp;G35)-COUNTIF(G2:G29,"&gt;"&amp;G34)</f>
        <v>10</v>
      </c>
      <c r="K34" s="77" t="s">
        <v>35</v>
      </c>
      <c r="L34" s="72">
        <f>COUNTIF(L2:L29,"&gt;0")</f>
        <v>22</v>
      </c>
      <c r="N34" s="33" t="str">
        <f>A34</f>
        <v>Q3</v>
      </c>
      <c r="O34" s="34">
        <f>B34</f>
        <v>6.5</v>
      </c>
      <c r="P34" s="33">
        <f>C34</f>
        <v>8</v>
      </c>
      <c r="R34" s="33" t="str">
        <f>F34</f>
        <v>Q3</v>
      </c>
      <c r="S34" s="34">
        <f>B34</f>
        <v>6.5</v>
      </c>
      <c r="T34" s="33">
        <f>H34</f>
        <v>10</v>
      </c>
      <c r="V34" s="30" t="s">
        <v>35</v>
      </c>
      <c r="W34" s="33">
        <f>L34</f>
        <v>22</v>
      </c>
    </row>
    <row r="35" spans="1:23" x14ac:dyDescent="0.2">
      <c r="A35" s="21" t="s">
        <v>1</v>
      </c>
      <c r="B35" s="23">
        <f>_xlfn.QUARTILE.EXC($B$2:$B$29,2)</f>
        <v>5.85</v>
      </c>
      <c r="C35" s="24">
        <f>COUNTIF(B2:B29,"&gt;"&amp;B36)-COUNTIF(B2:B29,"&gt;"&amp;B35)</f>
        <v>7</v>
      </c>
      <c r="F35" s="71" t="s">
        <v>1</v>
      </c>
      <c r="G35" s="73">
        <f>_xlfn.QUARTILE.EXC($B$2:$B$29,2)</f>
        <v>5.85</v>
      </c>
      <c r="H35" s="74">
        <f>COUNTIF(G2:G29,"&gt;"&amp;G36)-COUNTIF(G2:G29,"&gt;"&amp;G35)</f>
        <v>5</v>
      </c>
      <c r="K35" s="77" t="s">
        <v>36</v>
      </c>
      <c r="L35" s="78">
        <f>COUNTIF(L2:L29,"=0")</f>
        <v>0</v>
      </c>
      <c r="N35" s="33" t="str">
        <f>A35</f>
        <v>Q2</v>
      </c>
      <c r="O35" s="34">
        <f>B35</f>
        <v>5.85</v>
      </c>
      <c r="P35" s="33">
        <f>C35</f>
        <v>7</v>
      </c>
      <c r="R35" s="33" t="str">
        <f>F35</f>
        <v>Q2</v>
      </c>
      <c r="S35" s="34">
        <f>B35</f>
        <v>5.85</v>
      </c>
      <c r="T35" s="33">
        <f>H35</f>
        <v>5</v>
      </c>
      <c r="V35" s="30" t="s">
        <v>36</v>
      </c>
      <c r="W35" s="43">
        <f>L35</f>
        <v>0</v>
      </c>
    </row>
    <row r="36" spans="1:23" x14ac:dyDescent="0.2">
      <c r="A36" s="27" t="s">
        <v>0</v>
      </c>
      <c r="B36" s="28">
        <f>_xlfn.QUARTILE.EXC($B$2:$B$29,1)</f>
        <v>5.2249999999999996</v>
      </c>
      <c r="C36" s="29">
        <f>COUNTIF(B2:B29,"&lt;="&amp;B36)</f>
        <v>7</v>
      </c>
      <c r="F36" s="88" t="s">
        <v>0</v>
      </c>
      <c r="G36" s="75">
        <f>_xlfn.QUARTILE.EXC($B$2:$B$29,1)</f>
        <v>5.2249999999999996</v>
      </c>
      <c r="H36" s="76">
        <f>COUNTIF(G2:G29,"&lt;="&amp;G36)</f>
        <v>5</v>
      </c>
      <c r="K36" s="79" t="s">
        <v>37</v>
      </c>
      <c r="L36" s="80">
        <f>COUNTIF(L2:L29,"&lt;0")</f>
        <v>6</v>
      </c>
      <c r="N36" s="35" t="str">
        <f>A36</f>
        <v>Q1</v>
      </c>
      <c r="O36" s="36">
        <f>B36</f>
        <v>5.2249999999999996</v>
      </c>
      <c r="P36" s="35">
        <f>C36</f>
        <v>7</v>
      </c>
      <c r="R36" s="35" t="str">
        <f>F36</f>
        <v>Q1</v>
      </c>
      <c r="S36" s="36">
        <f>B36</f>
        <v>5.2249999999999996</v>
      </c>
      <c r="T36" s="35">
        <f>H36</f>
        <v>5</v>
      </c>
      <c r="V36" s="31" t="s">
        <v>37</v>
      </c>
      <c r="W36" s="41">
        <f>L36</f>
        <v>6</v>
      </c>
    </row>
    <row r="37" spans="1:23" x14ac:dyDescent="0.2">
      <c r="A37" s="21"/>
      <c r="B37" s="21"/>
      <c r="C37" s="24">
        <f>SUM(C33:C36)</f>
        <v>28</v>
      </c>
      <c r="F37" s="71"/>
      <c r="G37" s="71"/>
      <c r="H37" s="74">
        <f>SUM(H33:H36)</f>
        <v>28</v>
      </c>
      <c r="K37" s="89"/>
      <c r="L37" s="72">
        <f>SUM(L34:L36)</f>
        <v>28</v>
      </c>
      <c r="N37" s="33"/>
      <c r="O37" s="33"/>
      <c r="P37" s="33">
        <f>C37</f>
        <v>28</v>
      </c>
      <c r="T37" s="33">
        <f>H37</f>
        <v>28</v>
      </c>
      <c r="W37" s="33">
        <f>L37</f>
        <v>28</v>
      </c>
    </row>
    <row r="38" spans="1:23" ht="5.0999999999999996" customHeight="1" x14ac:dyDescent="0.2"/>
    <row r="39" spans="1:23" ht="5.0999999999999996" customHeight="1" x14ac:dyDescent="0.2">
      <c r="A39" s="37"/>
      <c r="B39" s="38"/>
      <c r="C39" s="39"/>
      <c r="D39" s="39"/>
      <c r="E39" s="39"/>
      <c r="F39" s="37"/>
      <c r="G39" s="38"/>
      <c r="H39" s="39"/>
      <c r="I39" s="39"/>
      <c r="J39" s="39"/>
      <c r="K39" s="39"/>
      <c r="L39" s="40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40"/>
    </row>
  </sheetData>
  <sortState ref="V2:W29">
    <sortCondition descending="1" ref="W2:W29"/>
    <sortCondition ref="V2:V29"/>
  </sortState>
  <pageMargins left="0.7" right="0.7" top="0.78740157499999996" bottom="0.78740157499999996" header="0.3" footer="0.3"/>
  <pageSetup paperSize="9" scale="77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39"/>
  <sheetViews>
    <sheetView zoomScale="110" zoomScaleNormal="110" workbookViewId="0"/>
  </sheetViews>
  <sheetFormatPr baseColWidth="10" defaultRowHeight="15" x14ac:dyDescent="0.25"/>
  <cols>
    <col min="1" max="1" width="6.7109375" style="2" customWidth="1"/>
    <col min="2" max="2" width="7.140625" style="2" bestFit="1" customWidth="1"/>
    <col min="3" max="3" width="10.5703125" style="1" bestFit="1" customWidth="1"/>
    <col min="4" max="4" width="4.7109375" style="54" customWidth="1"/>
    <col min="5" max="5" width="6.85546875" style="1" customWidth="1"/>
    <col min="6" max="6" width="6.7109375" style="2" customWidth="1"/>
    <col min="7" max="7" width="7.140625" style="2" bestFit="1" customWidth="1"/>
    <col min="8" max="8" width="10.5703125" style="1" bestFit="1" customWidth="1"/>
    <col min="9" max="9" width="4.7109375" style="54" customWidth="1"/>
    <col min="10" max="10" width="6.85546875" style="1" customWidth="1"/>
    <col min="11" max="11" width="10.5703125" style="1" bestFit="1" customWidth="1"/>
    <col min="12" max="12" width="5.42578125" style="1" bestFit="1" customWidth="1"/>
    <col min="13" max="13" width="8.5703125" style="1" customWidth="1"/>
    <col min="14" max="14" width="6.85546875" style="1" customWidth="1"/>
    <col min="15" max="15" width="10.5703125" style="1" bestFit="1" customWidth="1"/>
    <col min="16" max="16" width="3" style="1" bestFit="1" customWidth="1"/>
    <col min="17" max="17" width="7" style="1" customWidth="1"/>
    <col min="18" max="18" width="6" style="1" bestFit="1" customWidth="1"/>
    <col min="19" max="19" width="10.5703125" style="1" bestFit="1" customWidth="1"/>
    <col min="20" max="20" width="3" style="1" bestFit="1" customWidth="1"/>
    <col min="21" max="21" width="6.7109375" style="1" customWidth="1"/>
    <col min="22" max="22" width="10.5703125" style="1" bestFit="1" customWidth="1"/>
    <col min="23" max="23" width="5.42578125" style="1" bestFit="1" customWidth="1"/>
    <col min="24" max="25" width="5" style="1" hidden="1" customWidth="1"/>
    <col min="26" max="26" width="3" style="1" bestFit="1" customWidth="1"/>
    <col min="27" max="16384" width="11.42578125" style="1"/>
  </cols>
  <sheetData>
    <row r="1" spans="1:26" s="6" customFormat="1" ht="12.75" x14ac:dyDescent="0.2">
      <c r="A1" s="101" t="s">
        <v>38</v>
      </c>
      <c r="B1" s="102" t="s">
        <v>32</v>
      </c>
      <c r="C1" s="103">
        <v>2007</v>
      </c>
      <c r="D1" s="104" t="s">
        <v>31</v>
      </c>
      <c r="E1" s="105"/>
      <c r="F1" s="101" t="s">
        <v>38</v>
      </c>
      <c r="G1" s="102" t="s">
        <v>32</v>
      </c>
      <c r="H1" s="103">
        <v>2014</v>
      </c>
      <c r="I1" s="104" t="s">
        <v>31</v>
      </c>
      <c r="J1" s="105"/>
      <c r="K1" s="106"/>
      <c r="L1" s="104" t="s">
        <v>33</v>
      </c>
      <c r="M1" s="105"/>
      <c r="N1" s="107" t="s">
        <v>32</v>
      </c>
      <c r="O1" s="108">
        <v>2007</v>
      </c>
      <c r="P1" s="109" t="s">
        <v>31</v>
      </c>
      <c r="Q1" s="105"/>
      <c r="R1" s="110" t="s">
        <v>32</v>
      </c>
      <c r="S1" s="108">
        <v>2014</v>
      </c>
      <c r="T1" s="109" t="s">
        <v>31</v>
      </c>
      <c r="U1" s="105"/>
      <c r="V1" s="110"/>
      <c r="W1" s="110" t="s">
        <v>33</v>
      </c>
      <c r="X1" s="105"/>
      <c r="Y1" s="105"/>
      <c r="Z1" s="105"/>
    </row>
    <row r="2" spans="1:26" s="6" customFormat="1" ht="12.75" x14ac:dyDescent="0.2">
      <c r="A2" s="111">
        <v>6</v>
      </c>
      <c r="B2" s="112">
        <f t="shared" ref="B2:B29" si="0">ROUND(A2,1)</f>
        <v>6</v>
      </c>
      <c r="C2" s="105" t="s">
        <v>13</v>
      </c>
      <c r="D2" s="105">
        <f>_xlfn.RANK.EQ(B2,$B$2:$B$29)</f>
        <v>6</v>
      </c>
      <c r="E2" s="105"/>
      <c r="F2" s="111">
        <v>7.3058770785119522</v>
      </c>
      <c r="G2" s="112">
        <f t="shared" ref="G2:G29" si="1">ROUND(F2,1)</f>
        <v>7.3</v>
      </c>
      <c r="H2" s="105" t="s">
        <v>13</v>
      </c>
      <c r="I2" s="105">
        <f>_xlfn.RANK.EQ(G2,$G$2:$G$29)</f>
        <v>5</v>
      </c>
      <c r="J2" s="105"/>
      <c r="K2" s="105" t="s">
        <v>13</v>
      </c>
      <c r="L2" s="113">
        <f>ROUND(G2-B2,1)</f>
        <v>1.3</v>
      </c>
      <c r="M2" s="105"/>
      <c r="N2" s="114">
        <v>10</v>
      </c>
      <c r="O2" s="105" t="s">
        <v>20</v>
      </c>
      <c r="P2" s="105">
        <v>1</v>
      </c>
      <c r="Q2" s="105"/>
      <c r="R2" s="114">
        <v>10</v>
      </c>
      <c r="S2" s="105" t="s">
        <v>20</v>
      </c>
      <c r="T2" s="105">
        <v>1</v>
      </c>
      <c r="U2" s="105"/>
      <c r="V2" s="105" t="s">
        <v>13</v>
      </c>
      <c r="W2" s="113">
        <v>1.3</v>
      </c>
      <c r="X2" s="105">
        <f>ABS(W2*2810)</f>
        <v>3653</v>
      </c>
      <c r="Y2" s="115">
        <f>SUM((X2*4)/3.141)</f>
        <v>4652.0216491563197</v>
      </c>
      <c r="Z2" s="115">
        <f>SQRT(Y2)</f>
        <v>68.20573032492446</v>
      </c>
    </row>
    <row r="3" spans="1:26" s="6" customFormat="1" ht="12.75" x14ac:dyDescent="0.2">
      <c r="A3" s="111">
        <v>7.4149350649350652</v>
      </c>
      <c r="B3" s="112">
        <f t="shared" si="0"/>
        <v>7.4</v>
      </c>
      <c r="C3" s="105" t="s">
        <v>9</v>
      </c>
      <c r="D3" s="105">
        <f t="shared" ref="D3:D29" si="2">_xlfn.RANK.EQ(B3,$B$2:$B$29)</f>
        <v>3</v>
      </c>
      <c r="E3" s="105"/>
      <c r="F3" s="111">
        <v>7.9623882852960488</v>
      </c>
      <c r="G3" s="112">
        <f t="shared" si="1"/>
        <v>8</v>
      </c>
      <c r="H3" s="105" t="s">
        <v>9</v>
      </c>
      <c r="I3" s="105">
        <f t="shared" ref="I3:I29" si="3">_xlfn.RANK.EQ(G3,$G$2:$G$29)</f>
        <v>3</v>
      </c>
      <c r="J3" s="105"/>
      <c r="K3" s="105" t="s">
        <v>9</v>
      </c>
      <c r="L3" s="113">
        <f t="shared" ref="L3:L29" si="4">ROUND(G3-B3,1)</f>
        <v>0.6</v>
      </c>
      <c r="M3" s="105"/>
      <c r="N3" s="114">
        <v>8.6</v>
      </c>
      <c r="O3" s="105" t="s">
        <v>6</v>
      </c>
      <c r="P3" s="105">
        <v>2</v>
      </c>
      <c r="Q3" s="105"/>
      <c r="R3" s="114">
        <v>9.1</v>
      </c>
      <c r="S3" s="105" t="s">
        <v>6</v>
      </c>
      <c r="T3" s="105">
        <v>2</v>
      </c>
      <c r="U3" s="105"/>
      <c r="V3" s="105" t="s">
        <v>5</v>
      </c>
      <c r="W3" s="113">
        <v>1.2</v>
      </c>
      <c r="X3" s="105">
        <f t="shared" ref="X3:X29" si="5">ABS(W3*2810)</f>
        <v>3372</v>
      </c>
      <c r="Y3" s="115">
        <f t="shared" ref="Y3:Y29" si="6">SUM((X3*4)/3.141)</f>
        <v>4294.1738299904491</v>
      </c>
      <c r="Z3" s="115">
        <f t="shared" ref="Z3:Z29" si="7">SQRT(Y3)</f>
        <v>65.529946055146794</v>
      </c>
    </row>
    <row r="4" spans="1:26" s="6" customFormat="1" ht="12.75" x14ac:dyDescent="0.2">
      <c r="A4" s="111">
        <v>2.5240259740259736</v>
      </c>
      <c r="B4" s="112">
        <f t="shared" si="0"/>
        <v>2.5</v>
      </c>
      <c r="C4" s="105" t="s">
        <v>24</v>
      </c>
      <c r="D4" s="105">
        <f t="shared" si="2"/>
        <v>27</v>
      </c>
      <c r="E4" s="105"/>
      <c r="F4" s="111">
        <v>2.6164117309257229</v>
      </c>
      <c r="G4" s="112">
        <f t="shared" si="1"/>
        <v>2.6</v>
      </c>
      <c r="H4" s="105" t="s">
        <v>24</v>
      </c>
      <c r="I4" s="105">
        <f t="shared" si="3"/>
        <v>27</v>
      </c>
      <c r="J4" s="105"/>
      <c r="K4" s="105" t="s">
        <v>24</v>
      </c>
      <c r="L4" s="113">
        <f t="shared" si="4"/>
        <v>0.1</v>
      </c>
      <c r="M4" s="105"/>
      <c r="N4" s="114">
        <v>7.4</v>
      </c>
      <c r="O4" s="105" t="s">
        <v>9</v>
      </c>
      <c r="P4" s="105">
        <v>3</v>
      </c>
      <c r="Q4" s="105"/>
      <c r="R4" s="114">
        <v>8</v>
      </c>
      <c r="S4" s="105" t="s">
        <v>9</v>
      </c>
      <c r="T4" s="105">
        <v>3</v>
      </c>
      <c r="U4" s="105"/>
      <c r="V4" s="105" t="s">
        <v>28</v>
      </c>
      <c r="W4" s="113">
        <v>0.9</v>
      </c>
      <c r="X4" s="105">
        <f t="shared" si="5"/>
        <v>2529</v>
      </c>
      <c r="Y4" s="115">
        <f t="shared" si="6"/>
        <v>3220.6303724928366</v>
      </c>
      <c r="Z4" s="115">
        <f t="shared" si="7"/>
        <v>56.750597992380982</v>
      </c>
    </row>
    <row r="5" spans="1:26" s="6" customFormat="1" ht="12.75" x14ac:dyDescent="0.2">
      <c r="A5" s="111">
        <v>3.6266233766233769</v>
      </c>
      <c r="B5" s="112">
        <f t="shared" si="0"/>
        <v>3.6</v>
      </c>
      <c r="C5" s="105" t="s">
        <v>3</v>
      </c>
      <c r="D5" s="105">
        <f t="shared" si="2"/>
        <v>19</v>
      </c>
      <c r="E5" s="105"/>
      <c r="F5" s="111">
        <v>4.123894009703414</v>
      </c>
      <c r="G5" s="112">
        <f t="shared" si="1"/>
        <v>4.0999999999999996</v>
      </c>
      <c r="H5" s="105" t="s">
        <v>3</v>
      </c>
      <c r="I5" s="105">
        <f t="shared" si="3"/>
        <v>19</v>
      </c>
      <c r="J5" s="105"/>
      <c r="K5" s="105" t="s">
        <v>3</v>
      </c>
      <c r="L5" s="113">
        <f t="shared" si="4"/>
        <v>0.5</v>
      </c>
      <c r="M5" s="105"/>
      <c r="N5" s="114">
        <v>7.1</v>
      </c>
      <c r="O5" s="105" t="s">
        <v>8</v>
      </c>
      <c r="P5" s="105">
        <v>4</v>
      </c>
      <c r="Q5" s="105"/>
      <c r="R5" s="114">
        <v>7.5</v>
      </c>
      <c r="S5" s="105" t="s">
        <v>8</v>
      </c>
      <c r="T5" s="105">
        <v>4</v>
      </c>
      <c r="U5" s="105"/>
      <c r="V5" s="105" t="s">
        <v>25</v>
      </c>
      <c r="W5" s="113"/>
      <c r="X5" s="105">
        <f t="shared" si="5"/>
        <v>0</v>
      </c>
      <c r="Y5" s="115">
        <f t="shared" si="6"/>
        <v>0</v>
      </c>
      <c r="Z5" s="115">
        <f t="shared" si="7"/>
        <v>0</v>
      </c>
    </row>
    <row r="6" spans="1:26" s="6" customFormat="1" ht="12.75" x14ac:dyDescent="0.2">
      <c r="A6" s="111">
        <v>8.5857142857142854</v>
      </c>
      <c r="B6" s="112">
        <f t="shared" si="0"/>
        <v>8.6</v>
      </c>
      <c r="C6" s="105" t="s">
        <v>6</v>
      </c>
      <c r="D6" s="105">
        <f t="shared" si="2"/>
        <v>2</v>
      </c>
      <c r="E6" s="105"/>
      <c r="F6" s="111">
        <v>9.1428571428571423</v>
      </c>
      <c r="G6" s="112">
        <f t="shared" si="1"/>
        <v>9.1</v>
      </c>
      <c r="H6" s="105" t="s">
        <v>6</v>
      </c>
      <c r="I6" s="105">
        <f t="shared" si="3"/>
        <v>2</v>
      </c>
      <c r="J6" s="105"/>
      <c r="K6" s="105" t="s">
        <v>6</v>
      </c>
      <c r="L6" s="113">
        <f t="shared" si="4"/>
        <v>0.5</v>
      </c>
      <c r="M6" s="105"/>
      <c r="N6" s="114">
        <v>6.2</v>
      </c>
      <c r="O6" s="105" t="s">
        <v>23</v>
      </c>
      <c r="P6" s="105">
        <v>5</v>
      </c>
      <c r="Q6" s="105"/>
      <c r="R6" s="114">
        <v>7.3</v>
      </c>
      <c r="S6" s="105" t="s">
        <v>13</v>
      </c>
      <c r="T6" s="105">
        <v>5</v>
      </c>
      <c r="U6" s="105"/>
      <c r="V6" s="105" t="s">
        <v>17</v>
      </c>
      <c r="W6" s="113"/>
      <c r="X6" s="105">
        <f t="shared" si="5"/>
        <v>0</v>
      </c>
      <c r="Y6" s="115">
        <f t="shared" si="6"/>
        <v>0</v>
      </c>
      <c r="Z6" s="115">
        <f t="shared" si="7"/>
        <v>0</v>
      </c>
    </row>
    <row r="7" spans="1:26" s="6" customFormat="1" ht="12.75" x14ac:dyDescent="0.2">
      <c r="A7" s="111">
        <v>3.9909090909090907</v>
      </c>
      <c r="B7" s="112">
        <f t="shared" si="0"/>
        <v>4</v>
      </c>
      <c r="C7" s="105" t="s">
        <v>4</v>
      </c>
      <c r="D7" s="105">
        <f t="shared" si="2"/>
        <v>17</v>
      </c>
      <c r="E7" s="105"/>
      <c r="F7" s="111">
        <v>4.0394991096016755</v>
      </c>
      <c r="G7" s="112">
        <f t="shared" si="1"/>
        <v>4</v>
      </c>
      <c r="H7" s="105" t="s">
        <v>4</v>
      </c>
      <c r="I7" s="105">
        <f t="shared" si="3"/>
        <v>20</v>
      </c>
      <c r="J7" s="105"/>
      <c r="K7" s="105" t="s">
        <v>4</v>
      </c>
      <c r="L7" s="113">
        <f t="shared" si="4"/>
        <v>0</v>
      </c>
      <c r="M7" s="105"/>
      <c r="N7" s="114">
        <v>6</v>
      </c>
      <c r="O7" s="105" t="s">
        <v>13</v>
      </c>
      <c r="P7" s="105">
        <v>6</v>
      </c>
      <c r="Q7" s="105"/>
      <c r="R7" s="114">
        <v>6.6</v>
      </c>
      <c r="S7" s="105" t="s">
        <v>17</v>
      </c>
      <c r="T7" s="105">
        <v>6</v>
      </c>
      <c r="U7" s="105"/>
      <c r="V7" s="105" t="s">
        <v>12</v>
      </c>
      <c r="W7" s="113">
        <v>0.7</v>
      </c>
      <c r="X7" s="105">
        <f t="shared" si="5"/>
        <v>1966.9999999999998</v>
      </c>
      <c r="Y7" s="115">
        <f t="shared" si="6"/>
        <v>2504.9347341610951</v>
      </c>
      <c r="Z7" s="115">
        <f t="shared" si="7"/>
        <v>50.049323014013837</v>
      </c>
    </row>
    <row r="8" spans="1:26" s="6" customFormat="1" ht="12.75" x14ac:dyDescent="0.2">
      <c r="A8" s="111">
        <v>5.6240259740259742</v>
      </c>
      <c r="B8" s="112">
        <f t="shared" si="0"/>
        <v>5.6</v>
      </c>
      <c r="C8" s="105" t="s">
        <v>16</v>
      </c>
      <c r="D8" s="105">
        <f t="shared" si="2"/>
        <v>8</v>
      </c>
      <c r="E8" s="105"/>
      <c r="F8" s="111">
        <v>6.1042171711305837</v>
      </c>
      <c r="G8" s="112">
        <f t="shared" si="1"/>
        <v>6.1</v>
      </c>
      <c r="H8" s="105" t="s">
        <v>16</v>
      </c>
      <c r="I8" s="105">
        <f t="shared" si="3"/>
        <v>8</v>
      </c>
      <c r="J8" s="105"/>
      <c r="K8" s="105" t="s">
        <v>16</v>
      </c>
      <c r="L8" s="113">
        <f t="shared" si="4"/>
        <v>0.5</v>
      </c>
      <c r="M8" s="105"/>
      <c r="N8" s="116">
        <v>5.7</v>
      </c>
      <c r="O8" s="117" t="s">
        <v>17</v>
      </c>
      <c r="P8" s="117">
        <v>7</v>
      </c>
      <c r="Q8" s="105"/>
      <c r="R8" s="114">
        <v>6.5</v>
      </c>
      <c r="S8" s="105" t="s">
        <v>23</v>
      </c>
      <c r="T8" s="105">
        <v>7</v>
      </c>
      <c r="U8" s="105"/>
      <c r="V8" s="105" t="s">
        <v>30</v>
      </c>
      <c r="W8" s="113"/>
      <c r="X8" s="105">
        <f t="shared" si="5"/>
        <v>0</v>
      </c>
      <c r="Y8" s="115">
        <f t="shared" si="6"/>
        <v>0</v>
      </c>
      <c r="Z8" s="115">
        <f t="shared" si="7"/>
        <v>0</v>
      </c>
    </row>
    <row r="9" spans="1:26" s="6" customFormat="1" ht="12.75" x14ac:dyDescent="0.2">
      <c r="A9" s="111">
        <v>4.2402597402597406</v>
      </c>
      <c r="B9" s="112">
        <f t="shared" si="0"/>
        <v>4.2</v>
      </c>
      <c r="C9" s="105" t="s">
        <v>26</v>
      </c>
      <c r="D9" s="105">
        <f t="shared" si="2"/>
        <v>15</v>
      </c>
      <c r="E9" s="105"/>
      <c r="F9" s="111">
        <v>4.7821731510994239</v>
      </c>
      <c r="G9" s="112">
        <f t="shared" si="1"/>
        <v>4.8</v>
      </c>
      <c r="H9" s="105" t="s">
        <v>26</v>
      </c>
      <c r="I9" s="105">
        <f t="shared" si="3"/>
        <v>15</v>
      </c>
      <c r="J9" s="105"/>
      <c r="K9" s="105" t="s">
        <v>26</v>
      </c>
      <c r="L9" s="113">
        <f t="shared" si="4"/>
        <v>0.6</v>
      </c>
      <c r="M9" s="105"/>
      <c r="N9" s="114">
        <v>5.6</v>
      </c>
      <c r="O9" s="105" t="s">
        <v>16</v>
      </c>
      <c r="P9" s="105">
        <v>8</v>
      </c>
      <c r="Q9" s="105"/>
      <c r="R9" s="114">
        <v>6.1</v>
      </c>
      <c r="S9" s="105" t="s">
        <v>16</v>
      </c>
      <c r="T9" s="105">
        <v>8</v>
      </c>
      <c r="U9" s="105"/>
      <c r="V9" s="105" t="s">
        <v>29</v>
      </c>
      <c r="W9" s="113"/>
      <c r="X9" s="105">
        <f t="shared" si="5"/>
        <v>0</v>
      </c>
      <c r="Y9" s="115">
        <f t="shared" si="6"/>
        <v>0</v>
      </c>
      <c r="Z9" s="115">
        <f t="shared" si="7"/>
        <v>0</v>
      </c>
    </row>
    <row r="10" spans="1:26" s="6" customFormat="1" ht="12.75" x14ac:dyDescent="0.2">
      <c r="A10" s="111">
        <v>4.738311688311688</v>
      </c>
      <c r="B10" s="112">
        <f t="shared" si="0"/>
        <v>4.7</v>
      </c>
      <c r="C10" s="105" t="s">
        <v>12</v>
      </c>
      <c r="D10" s="105">
        <f t="shared" si="2"/>
        <v>12</v>
      </c>
      <c r="E10" s="105"/>
      <c r="F10" s="111">
        <v>5.3620255308550879</v>
      </c>
      <c r="G10" s="112">
        <f t="shared" si="1"/>
        <v>5.4</v>
      </c>
      <c r="H10" s="105" t="s">
        <v>12</v>
      </c>
      <c r="I10" s="105">
        <f t="shared" si="3"/>
        <v>11</v>
      </c>
      <c r="J10" s="105"/>
      <c r="K10" s="105" t="s">
        <v>12</v>
      </c>
      <c r="L10" s="113">
        <f t="shared" si="4"/>
        <v>0.7</v>
      </c>
      <c r="M10" s="105"/>
      <c r="N10" s="114"/>
      <c r="O10" s="105" t="s">
        <v>18</v>
      </c>
      <c r="P10" s="105"/>
      <c r="Q10" s="105"/>
      <c r="R10" s="114">
        <v>5.9</v>
      </c>
      <c r="S10" s="105" t="s">
        <v>18</v>
      </c>
      <c r="T10" s="105">
        <v>9</v>
      </c>
      <c r="U10" s="105"/>
      <c r="V10" s="105" t="s">
        <v>14</v>
      </c>
      <c r="W10" s="113"/>
      <c r="X10" s="105">
        <f t="shared" si="5"/>
        <v>0</v>
      </c>
      <c r="Y10" s="115">
        <f t="shared" si="6"/>
        <v>0</v>
      </c>
      <c r="Z10" s="115">
        <f t="shared" si="7"/>
        <v>0</v>
      </c>
    </row>
    <row r="11" spans="1:26" s="6" customFormat="1" ht="12.75" x14ac:dyDescent="0.2">
      <c r="A11" s="111">
        <v>3.837662337662338</v>
      </c>
      <c r="B11" s="112">
        <f t="shared" si="0"/>
        <v>3.8</v>
      </c>
      <c r="C11" s="105" t="s">
        <v>19</v>
      </c>
      <c r="D11" s="105">
        <f t="shared" si="2"/>
        <v>18</v>
      </c>
      <c r="E11" s="105"/>
      <c r="F11" s="111">
        <v>4.2497750794198472</v>
      </c>
      <c r="G11" s="112">
        <f t="shared" si="1"/>
        <v>4.2</v>
      </c>
      <c r="H11" s="105" t="s">
        <v>19</v>
      </c>
      <c r="I11" s="105">
        <f t="shared" si="3"/>
        <v>18</v>
      </c>
      <c r="J11" s="105"/>
      <c r="K11" s="105" t="s">
        <v>19</v>
      </c>
      <c r="L11" s="113">
        <f t="shared" si="4"/>
        <v>0.4</v>
      </c>
      <c r="M11" s="105"/>
      <c r="N11" s="114">
        <v>5</v>
      </c>
      <c r="O11" s="105" t="s">
        <v>25</v>
      </c>
      <c r="P11" s="105">
        <v>10</v>
      </c>
      <c r="Q11" s="105"/>
      <c r="R11" s="116"/>
      <c r="S11" s="117" t="s">
        <v>25</v>
      </c>
      <c r="T11" s="117"/>
      <c r="U11" s="105"/>
      <c r="V11" s="105" t="s">
        <v>9</v>
      </c>
      <c r="W11" s="113">
        <v>0.6</v>
      </c>
      <c r="X11" s="105">
        <f t="shared" si="5"/>
        <v>1686</v>
      </c>
      <c r="Y11" s="115">
        <f t="shared" si="6"/>
        <v>2147.0869149952246</v>
      </c>
      <c r="Z11" s="115">
        <f t="shared" si="7"/>
        <v>46.336669226382952</v>
      </c>
    </row>
    <row r="12" spans="1:26" s="6" customFormat="1" ht="12.75" x14ac:dyDescent="0.2">
      <c r="A12" s="111">
        <v>5.5857142857142854</v>
      </c>
      <c r="B12" s="112">
        <f t="shared" si="0"/>
        <v>5.6</v>
      </c>
      <c r="C12" s="105" t="s">
        <v>18</v>
      </c>
      <c r="D12" s="105">
        <f t="shared" si="2"/>
        <v>8</v>
      </c>
      <c r="E12" s="105"/>
      <c r="F12" s="111">
        <v>5.9491881579500978</v>
      </c>
      <c r="G12" s="112">
        <f t="shared" si="1"/>
        <v>5.9</v>
      </c>
      <c r="H12" s="105" t="s">
        <v>18</v>
      </c>
      <c r="I12" s="105">
        <f t="shared" si="3"/>
        <v>9</v>
      </c>
      <c r="J12" s="105"/>
      <c r="K12" s="105" t="s">
        <v>18</v>
      </c>
      <c r="L12" s="113">
        <f t="shared" si="4"/>
        <v>0.3</v>
      </c>
      <c r="M12" s="105"/>
      <c r="N12" s="114">
        <v>4.8</v>
      </c>
      <c r="O12" s="105" t="s">
        <v>10</v>
      </c>
      <c r="P12" s="105">
        <v>11</v>
      </c>
      <c r="Q12" s="105"/>
      <c r="R12" s="114">
        <v>5.4</v>
      </c>
      <c r="S12" s="105" t="s">
        <v>12</v>
      </c>
      <c r="T12" s="105">
        <v>11</v>
      </c>
      <c r="U12" s="105"/>
      <c r="V12" s="105" t="s">
        <v>26</v>
      </c>
      <c r="W12" s="113"/>
      <c r="X12" s="105">
        <f t="shared" si="5"/>
        <v>0</v>
      </c>
      <c r="Y12" s="115">
        <f t="shared" si="6"/>
        <v>0</v>
      </c>
      <c r="Z12" s="115">
        <f t="shared" si="7"/>
        <v>0</v>
      </c>
    </row>
    <row r="13" spans="1:26" s="6" customFormat="1" ht="12.75" x14ac:dyDescent="0.2">
      <c r="A13" s="111">
        <v>3.0240259740259736</v>
      </c>
      <c r="B13" s="112">
        <f t="shared" si="0"/>
        <v>3</v>
      </c>
      <c r="C13" s="105" t="s">
        <v>30</v>
      </c>
      <c r="D13" s="105">
        <f t="shared" si="2"/>
        <v>23</v>
      </c>
      <c r="E13" s="105"/>
      <c r="F13" s="111">
        <v>3.7323401995905576</v>
      </c>
      <c r="G13" s="112">
        <f t="shared" si="1"/>
        <v>3.7</v>
      </c>
      <c r="H13" s="105" t="s">
        <v>30</v>
      </c>
      <c r="I13" s="105">
        <f t="shared" si="3"/>
        <v>23</v>
      </c>
      <c r="J13" s="105"/>
      <c r="K13" s="105" t="s">
        <v>30</v>
      </c>
      <c r="L13" s="113">
        <f t="shared" si="4"/>
        <v>0.7</v>
      </c>
      <c r="M13" s="105"/>
      <c r="N13" s="114">
        <v>4.7</v>
      </c>
      <c r="O13" s="105" t="s">
        <v>12</v>
      </c>
      <c r="P13" s="105">
        <v>12</v>
      </c>
      <c r="Q13" s="105"/>
      <c r="R13" s="114">
        <v>5.3</v>
      </c>
      <c r="S13" s="105" t="s">
        <v>5</v>
      </c>
      <c r="T13" s="105">
        <v>12</v>
      </c>
      <c r="U13" s="105"/>
      <c r="V13" s="105" t="s">
        <v>3</v>
      </c>
      <c r="W13" s="113">
        <v>0.5</v>
      </c>
      <c r="X13" s="105">
        <f t="shared" si="5"/>
        <v>1405</v>
      </c>
      <c r="Y13" s="115">
        <f t="shared" si="6"/>
        <v>1789.2390958293538</v>
      </c>
      <c r="Z13" s="115">
        <f t="shared" si="7"/>
        <v>42.299398291575656</v>
      </c>
    </row>
    <row r="14" spans="1:26" s="6" customFormat="1" ht="12.75" x14ac:dyDescent="0.2">
      <c r="A14" s="111">
        <v>2.7240259740259738</v>
      </c>
      <c r="B14" s="112">
        <f t="shared" si="0"/>
        <v>2.7</v>
      </c>
      <c r="C14" s="105" t="s">
        <v>21</v>
      </c>
      <c r="D14" s="105">
        <f t="shared" si="2"/>
        <v>24</v>
      </c>
      <c r="E14" s="105"/>
      <c r="F14" s="111">
        <v>2.5264563842316612</v>
      </c>
      <c r="G14" s="112">
        <f t="shared" si="1"/>
        <v>2.5</v>
      </c>
      <c r="H14" s="105" t="s">
        <v>21</v>
      </c>
      <c r="I14" s="105">
        <f t="shared" si="3"/>
        <v>28</v>
      </c>
      <c r="J14" s="105"/>
      <c r="K14" s="105" t="s">
        <v>21</v>
      </c>
      <c r="L14" s="113">
        <f t="shared" si="4"/>
        <v>-0.2</v>
      </c>
      <c r="M14" s="105"/>
      <c r="N14" s="114">
        <v>4.5</v>
      </c>
      <c r="O14" s="105" t="s">
        <v>11</v>
      </c>
      <c r="P14" s="105">
        <v>13</v>
      </c>
      <c r="Q14" s="105"/>
      <c r="R14" s="114"/>
      <c r="S14" s="105" t="s">
        <v>10</v>
      </c>
      <c r="T14" s="105"/>
      <c r="U14" s="105"/>
      <c r="V14" s="105" t="s">
        <v>6</v>
      </c>
      <c r="W14" s="113"/>
      <c r="X14" s="105">
        <f t="shared" si="5"/>
        <v>0</v>
      </c>
      <c r="Y14" s="115">
        <f t="shared" si="6"/>
        <v>0</v>
      </c>
      <c r="Z14" s="115">
        <f t="shared" si="7"/>
        <v>0</v>
      </c>
    </row>
    <row r="15" spans="1:26" s="6" customFormat="1" ht="12.75" x14ac:dyDescent="0.2">
      <c r="A15" s="111">
        <v>7.0896103896103888</v>
      </c>
      <c r="B15" s="112">
        <f t="shared" si="0"/>
        <v>7.1</v>
      </c>
      <c r="C15" s="105" t="s">
        <v>8</v>
      </c>
      <c r="D15" s="105">
        <f t="shared" si="2"/>
        <v>4</v>
      </c>
      <c r="E15" s="105"/>
      <c r="F15" s="111">
        <v>7.5312383171015167</v>
      </c>
      <c r="G15" s="112">
        <f t="shared" si="1"/>
        <v>7.5</v>
      </c>
      <c r="H15" s="105" t="s">
        <v>8</v>
      </c>
      <c r="I15" s="105">
        <f t="shared" si="3"/>
        <v>4</v>
      </c>
      <c r="J15" s="105"/>
      <c r="K15" s="105" t="s">
        <v>8</v>
      </c>
      <c r="L15" s="113">
        <f t="shared" si="4"/>
        <v>0.4</v>
      </c>
      <c r="M15" s="105"/>
      <c r="N15" s="116">
        <v>4.4000000000000004</v>
      </c>
      <c r="O15" s="117" t="s">
        <v>14</v>
      </c>
      <c r="P15" s="117">
        <v>14</v>
      </c>
      <c r="Q15" s="105"/>
      <c r="R15" s="114">
        <v>5.0999999999999996</v>
      </c>
      <c r="S15" s="105" t="s">
        <v>14</v>
      </c>
      <c r="T15" s="105">
        <v>14</v>
      </c>
      <c r="U15" s="105"/>
      <c r="V15" s="105" t="s">
        <v>16</v>
      </c>
      <c r="W15" s="113"/>
      <c r="X15" s="105">
        <f t="shared" si="5"/>
        <v>0</v>
      </c>
      <c r="Y15" s="115">
        <f t="shared" si="6"/>
        <v>0</v>
      </c>
      <c r="Z15" s="115">
        <f t="shared" si="7"/>
        <v>0</v>
      </c>
    </row>
    <row r="16" spans="1:26" s="6" customFormat="1" ht="12.75" x14ac:dyDescent="0.2">
      <c r="A16" s="111">
        <v>3.6097402597402599</v>
      </c>
      <c r="B16" s="112">
        <f t="shared" si="0"/>
        <v>3.6</v>
      </c>
      <c r="C16" s="105" t="s">
        <v>15</v>
      </c>
      <c r="D16" s="105">
        <f t="shared" si="2"/>
        <v>19</v>
      </c>
      <c r="E16" s="105"/>
      <c r="F16" s="111">
        <v>3.8112546658988249</v>
      </c>
      <c r="G16" s="112">
        <f t="shared" si="1"/>
        <v>3.8</v>
      </c>
      <c r="H16" s="105" t="s">
        <v>15</v>
      </c>
      <c r="I16" s="105">
        <f t="shared" si="3"/>
        <v>22</v>
      </c>
      <c r="J16" s="105"/>
      <c r="K16" s="105" t="s">
        <v>15</v>
      </c>
      <c r="L16" s="113">
        <f t="shared" si="4"/>
        <v>0.2</v>
      </c>
      <c r="M16" s="105"/>
      <c r="N16" s="114">
        <v>4.2</v>
      </c>
      <c r="O16" s="105" t="s">
        <v>26</v>
      </c>
      <c r="P16" s="105">
        <v>15</v>
      </c>
      <c r="Q16" s="105"/>
      <c r="R16" s="114">
        <v>4.8</v>
      </c>
      <c r="S16" s="105" t="s">
        <v>26</v>
      </c>
      <c r="T16" s="105">
        <v>15</v>
      </c>
      <c r="U16" s="105"/>
      <c r="V16" s="105" t="s">
        <v>27</v>
      </c>
      <c r="W16" s="113"/>
      <c r="X16" s="105">
        <f t="shared" si="5"/>
        <v>0</v>
      </c>
      <c r="Y16" s="115">
        <f t="shared" si="6"/>
        <v>0</v>
      </c>
      <c r="Z16" s="115">
        <f t="shared" si="7"/>
        <v>0</v>
      </c>
    </row>
    <row r="17" spans="1:26" s="6" customFormat="1" ht="12.75" x14ac:dyDescent="0.2">
      <c r="A17" s="111">
        <v>3.4909090909090907</v>
      </c>
      <c r="B17" s="112">
        <f t="shared" si="0"/>
        <v>3.5</v>
      </c>
      <c r="C17" s="105" t="s">
        <v>28</v>
      </c>
      <c r="D17" s="105">
        <f t="shared" si="2"/>
        <v>21</v>
      </c>
      <c r="E17" s="105"/>
      <c r="F17" s="111">
        <v>4.4130325159514738</v>
      </c>
      <c r="G17" s="112">
        <f t="shared" si="1"/>
        <v>4.4000000000000004</v>
      </c>
      <c r="H17" s="105" t="s">
        <v>28</v>
      </c>
      <c r="I17" s="105">
        <f t="shared" si="3"/>
        <v>17</v>
      </c>
      <c r="J17" s="105"/>
      <c r="K17" s="105" t="s">
        <v>28</v>
      </c>
      <c r="L17" s="113">
        <f t="shared" si="4"/>
        <v>0.9</v>
      </c>
      <c r="M17" s="105"/>
      <c r="N17" s="114">
        <v>4.0999999999999996</v>
      </c>
      <c r="O17" s="105" t="s">
        <v>5</v>
      </c>
      <c r="P17" s="105">
        <v>16</v>
      </c>
      <c r="Q17" s="105"/>
      <c r="R17" s="114">
        <v>4.5</v>
      </c>
      <c r="S17" s="105" t="s">
        <v>11</v>
      </c>
      <c r="T17" s="105">
        <v>16</v>
      </c>
      <c r="U17" s="105"/>
      <c r="V17" s="105" t="s">
        <v>10</v>
      </c>
      <c r="W17" s="113"/>
      <c r="X17" s="105">
        <f t="shared" si="5"/>
        <v>0</v>
      </c>
      <c r="Y17" s="115">
        <f t="shared" si="6"/>
        <v>0</v>
      </c>
      <c r="Z17" s="115">
        <f t="shared" si="7"/>
        <v>0</v>
      </c>
    </row>
    <row r="18" spans="1:26" s="6" customFormat="1" ht="12.75" x14ac:dyDescent="0.2">
      <c r="A18" s="111">
        <v>3.2928571428571427</v>
      </c>
      <c r="B18" s="112">
        <f t="shared" si="0"/>
        <v>3.3</v>
      </c>
      <c r="C18" s="105" t="s">
        <v>29</v>
      </c>
      <c r="D18" s="105">
        <f t="shared" si="2"/>
        <v>22</v>
      </c>
      <c r="E18" s="105"/>
      <c r="F18" s="111">
        <v>4.0332811171173484</v>
      </c>
      <c r="G18" s="112">
        <f t="shared" si="1"/>
        <v>4</v>
      </c>
      <c r="H18" s="105" t="s">
        <v>29</v>
      </c>
      <c r="I18" s="105">
        <f t="shared" si="3"/>
        <v>20</v>
      </c>
      <c r="J18" s="105"/>
      <c r="K18" s="105" t="s">
        <v>29</v>
      </c>
      <c r="L18" s="113">
        <f t="shared" si="4"/>
        <v>0.7</v>
      </c>
      <c r="M18" s="105"/>
      <c r="N18" s="114">
        <v>4</v>
      </c>
      <c r="O18" s="105" t="s">
        <v>4</v>
      </c>
      <c r="P18" s="105">
        <v>17</v>
      </c>
      <c r="Q18" s="105"/>
      <c r="R18" s="116">
        <v>4.4000000000000004</v>
      </c>
      <c r="S18" s="117" t="s">
        <v>28</v>
      </c>
      <c r="T18" s="117">
        <v>17</v>
      </c>
      <c r="U18" s="105"/>
      <c r="V18" s="105" t="s">
        <v>19</v>
      </c>
      <c r="W18" s="113">
        <v>0.4</v>
      </c>
      <c r="X18" s="105">
        <f t="shared" si="5"/>
        <v>1124</v>
      </c>
      <c r="Y18" s="115">
        <f t="shared" si="6"/>
        <v>1431.391276663483</v>
      </c>
      <c r="Z18" s="115">
        <f t="shared" si="7"/>
        <v>37.833731994920655</v>
      </c>
    </row>
    <row r="19" spans="1:26" s="6" customFormat="1" ht="12.75" x14ac:dyDescent="0.2">
      <c r="A19" s="111">
        <v>10</v>
      </c>
      <c r="B19" s="112">
        <f t="shared" si="0"/>
        <v>10</v>
      </c>
      <c r="C19" s="105" t="s">
        <v>20</v>
      </c>
      <c r="D19" s="105">
        <f t="shared" si="2"/>
        <v>1</v>
      </c>
      <c r="E19" s="105"/>
      <c r="F19" s="111">
        <v>10</v>
      </c>
      <c r="G19" s="112">
        <f t="shared" si="1"/>
        <v>10</v>
      </c>
      <c r="H19" s="105" t="s">
        <v>20</v>
      </c>
      <c r="I19" s="105">
        <f t="shared" si="3"/>
        <v>1</v>
      </c>
      <c r="J19" s="105"/>
      <c r="K19" s="105" t="s">
        <v>20</v>
      </c>
      <c r="L19" s="113">
        <f t="shared" si="4"/>
        <v>0</v>
      </c>
      <c r="M19" s="105"/>
      <c r="N19" s="114">
        <v>3.8</v>
      </c>
      <c r="O19" s="105" t="s">
        <v>19</v>
      </c>
      <c r="P19" s="105">
        <v>18</v>
      </c>
      <c r="Q19" s="105"/>
      <c r="R19" s="114">
        <v>4.2</v>
      </c>
      <c r="S19" s="105" t="s">
        <v>19</v>
      </c>
      <c r="T19" s="105">
        <v>18</v>
      </c>
      <c r="U19" s="105"/>
      <c r="V19" s="105" t="s">
        <v>8</v>
      </c>
      <c r="W19" s="113"/>
      <c r="X19" s="105">
        <f t="shared" si="5"/>
        <v>0</v>
      </c>
      <c r="Y19" s="115">
        <f t="shared" si="6"/>
        <v>0</v>
      </c>
      <c r="Z19" s="115">
        <f t="shared" si="7"/>
        <v>0</v>
      </c>
    </row>
    <row r="20" spans="1:26" s="6" customFormat="1" ht="12.75" x14ac:dyDescent="0.2">
      <c r="A20" s="111">
        <v>5.0064935064935066</v>
      </c>
      <c r="B20" s="112">
        <f t="shared" si="0"/>
        <v>5</v>
      </c>
      <c r="C20" s="105" t="s">
        <v>25</v>
      </c>
      <c r="D20" s="105">
        <f t="shared" si="2"/>
        <v>10</v>
      </c>
      <c r="E20" s="105"/>
      <c r="F20" s="111">
        <v>5.8642960456691107</v>
      </c>
      <c r="G20" s="112">
        <f t="shared" si="1"/>
        <v>5.9</v>
      </c>
      <c r="H20" s="105" t="s">
        <v>25</v>
      </c>
      <c r="I20" s="105">
        <f t="shared" si="3"/>
        <v>9</v>
      </c>
      <c r="J20" s="105"/>
      <c r="K20" s="105" t="s">
        <v>25</v>
      </c>
      <c r="L20" s="113">
        <f t="shared" si="4"/>
        <v>0.9</v>
      </c>
      <c r="M20" s="105"/>
      <c r="N20" s="114">
        <v>3.6</v>
      </c>
      <c r="O20" s="105" t="s">
        <v>3</v>
      </c>
      <c r="P20" s="105">
        <v>19</v>
      </c>
      <c r="Q20" s="105"/>
      <c r="R20" s="114">
        <v>4.0999999999999996</v>
      </c>
      <c r="S20" s="105" t="s">
        <v>3</v>
      </c>
      <c r="T20" s="105">
        <v>19</v>
      </c>
      <c r="U20" s="105"/>
      <c r="V20" s="105" t="s">
        <v>18</v>
      </c>
      <c r="W20" s="113">
        <v>0.3</v>
      </c>
      <c r="X20" s="105">
        <f t="shared" si="5"/>
        <v>843</v>
      </c>
      <c r="Y20" s="115">
        <f t="shared" si="6"/>
        <v>1073.5434574976123</v>
      </c>
      <c r="Z20" s="115">
        <f t="shared" si="7"/>
        <v>32.764973027573397</v>
      </c>
    </row>
    <row r="21" spans="1:26" s="6" customFormat="1" ht="12.75" x14ac:dyDescent="0.2">
      <c r="A21" s="111">
        <v>6.2188311688311693</v>
      </c>
      <c r="B21" s="112">
        <f t="shared" si="0"/>
        <v>6.2</v>
      </c>
      <c r="C21" s="105" t="s">
        <v>23</v>
      </c>
      <c r="D21" s="105">
        <f t="shared" si="2"/>
        <v>5</v>
      </c>
      <c r="E21" s="105"/>
      <c r="F21" s="111">
        <v>6.5430914142383774</v>
      </c>
      <c r="G21" s="112">
        <f t="shared" si="1"/>
        <v>6.5</v>
      </c>
      <c r="H21" s="105" t="s">
        <v>23</v>
      </c>
      <c r="I21" s="105">
        <f t="shared" si="3"/>
        <v>7</v>
      </c>
      <c r="J21" s="105"/>
      <c r="K21" s="105" t="s">
        <v>23</v>
      </c>
      <c r="L21" s="113">
        <f t="shared" si="4"/>
        <v>0.3</v>
      </c>
      <c r="M21" s="105"/>
      <c r="N21" s="114"/>
      <c r="O21" s="105" t="s">
        <v>15</v>
      </c>
      <c r="P21" s="105"/>
      <c r="Q21" s="105"/>
      <c r="R21" s="114">
        <v>4</v>
      </c>
      <c r="S21" s="105" t="s">
        <v>4</v>
      </c>
      <c r="T21" s="105">
        <v>20</v>
      </c>
      <c r="U21" s="105"/>
      <c r="V21" s="105" t="s">
        <v>23</v>
      </c>
      <c r="W21" s="113"/>
      <c r="X21" s="105">
        <f t="shared" si="5"/>
        <v>0</v>
      </c>
      <c r="Y21" s="115">
        <f t="shared" si="6"/>
        <v>0</v>
      </c>
      <c r="Z21" s="115">
        <f t="shared" si="7"/>
        <v>0</v>
      </c>
    </row>
    <row r="22" spans="1:26" s="6" customFormat="1" ht="12.75" x14ac:dyDescent="0.2">
      <c r="A22" s="111">
        <v>2.7357142857142858</v>
      </c>
      <c r="B22" s="112">
        <f t="shared" si="0"/>
        <v>2.7</v>
      </c>
      <c r="C22" s="105" t="s">
        <v>22</v>
      </c>
      <c r="D22" s="105">
        <f t="shared" si="2"/>
        <v>24</v>
      </c>
      <c r="E22" s="105"/>
      <c r="F22" s="111">
        <v>3.035714285714286</v>
      </c>
      <c r="G22" s="112">
        <f t="shared" si="1"/>
        <v>3</v>
      </c>
      <c r="H22" s="105" t="s">
        <v>22</v>
      </c>
      <c r="I22" s="105">
        <f t="shared" si="3"/>
        <v>25</v>
      </c>
      <c r="J22" s="105"/>
      <c r="K22" s="105" t="s">
        <v>22</v>
      </c>
      <c r="L22" s="113">
        <f t="shared" si="4"/>
        <v>0.3</v>
      </c>
      <c r="M22" s="105"/>
      <c r="N22" s="116">
        <v>3.5</v>
      </c>
      <c r="O22" s="117" t="s">
        <v>28</v>
      </c>
      <c r="P22" s="117">
        <v>21</v>
      </c>
      <c r="Q22" s="105"/>
      <c r="R22" s="114"/>
      <c r="S22" s="105" t="s">
        <v>29</v>
      </c>
      <c r="T22" s="105"/>
      <c r="U22" s="105"/>
      <c r="V22" s="105" t="s">
        <v>22</v>
      </c>
      <c r="W22" s="113"/>
      <c r="X22" s="105">
        <f t="shared" si="5"/>
        <v>0</v>
      </c>
      <c r="Y22" s="115">
        <f t="shared" si="6"/>
        <v>0</v>
      </c>
      <c r="Z22" s="115">
        <f t="shared" si="7"/>
        <v>0</v>
      </c>
    </row>
    <row r="23" spans="1:26" s="6" customFormat="1" ht="12.75" x14ac:dyDescent="0.2">
      <c r="A23" s="111">
        <v>2.587662337662338</v>
      </c>
      <c r="B23" s="112">
        <f t="shared" si="0"/>
        <v>2.6</v>
      </c>
      <c r="C23" s="105" t="s">
        <v>27</v>
      </c>
      <c r="D23" s="105">
        <f t="shared" si="2"/>
        <v>26</v>
      </c>
      <c r="E23" s="105"/>
      <c r="F23" s="111">
        <v>3.1287720647816855</v>
      </c>
      <c r="G23" s="112">
        <f t="shared" si="1"/>
        <v>3.1</v>
      </c>
      <c r="H23" s="105" t="s">
        <v>27</v>
      </c>
      <c r="I23" s="105">
        <f t="shared" si="3"/>
        <v>24</v>
      </c>
      <c r="J23" s="105"/>
      <c r="K23" s="105" t="s">
        <v>27</v>
      </c>
      <c r="L23" s="113">
        <f t="shared" si="4"/>
        <v>0.5</v>
      </c>
      <c r="M23" s="105"/>
      <c r="N23" s="114">
        <v>3.3</v>
      </c>
      <c r="O23" s="105" t="s">
        <v>29</v>
      </c>
      <c r="P23" s="105">
        <v>22</v>
      </c>
      <c r="Q23" s="105"/>
      <c r="R23" s="114">
        <v>3.8</v>
      </c>
      <c r="S23" s="105" t="s">
        <v>15</v>
      </c>
      <c r="T23" s="105">
        <v>22</v>
      </c>
      <c r="U23" s="105"/>
      <c r="V23" s="105" t="s">
        <v>7</v>
      </c>
      <c r="W23" s="113"/>
      <c r="X23" s="105">
        <f t="shared" si="5"/>
        <v>0</v>
      </c>
      <c r="Y23" s="115">
        <f t="shared" si="6"/>
        <v>0</v>
      </c>
      <c r="Z23" s="115">
        <f t="shared" si="7"/>
        <v>0</v>
      </c>
    </row>
    <row r="24" spans="1:26" s="6" customFormat="1" ht="12.75" x14ac:dyDescent="0.2">
      <c r="A24" s="111">
        <v>2.3928571428571432</v>
      </c>
      <c r="B24" s="112">
        <f t="shared" si="0"/>
        <v>2.4</v>
      </c>
      <c r="C24" s="105" t="s">
        <v>7</v>
      </c>
      <c r="D24" s="105">
        <f t="shared" si="2"/>
        <v>28</v>
      </c>
      <c r="E24" s="105"/>
      <c r="F24" s="111">
        <v>2.7158140337487415</v>
      </c>
      <c r="G24" s="112">
        <f t="shared" si="1"/>
        <v>2.7</v>
      </c>
      <c r="H24" s="105" t="s">
        <v>7</v>
      </c>
      <c r="I24" s="105">
        <f t="shared" si="3"/>
        <v>26</v>
      </c>
      <c r="J24" s="105"/>
      <c r="K24" s="105" t="s">
        <v>7</v>
      </c>
      <c r="L24" s="113">
        <f t="shared" si="4"/>
        <v>0.3</v>
      </c>
      <c r="M24" s="105"/>
      <c r="N24" s="114">
        <v>3</v>
      </c>
      <c r="O24" s="105" t="s">
        <v>30</v>
      </c>
      <c r="P24" s="105">
        <v>23</v>
      </c>
      <c r="Q24" s="105"/>
      <c r="R24" s="116">
        <v>3.7</v>
      </c>
      <c r="S24" s="117" t="s">
        <v>30</v>
      </c>
      <c r="T24" s="117">
        <v>23</v>
      </c>
      <c r="U24" s="105"/>
      <c r="V24" s="105" t="s">
        <v>15</v>
      </c>
      <c r="W24" s="113">
        <v>0.2</v>
      </c>
      <c r="X24" s="105">
        <f t="shared" si="5"/>
        <v>562</v>
      </c>
      <c r="Y24" s="115">
        <f t="shared" si="6"/>
        <v>715.69563833174152</v>
      </c>
      <c r="Z24" s="115">
        <f t="shared" si="7"/>
        <v>26.752488451202844</v>
      </c>
    </row>
    <row r="25" spans="1:26" s="6" customFormat="1" ht="12.75" x14ac:dyDescent="0.2">
      <c r="A25" s="111">
        <v>4.3876623376623378</v>
      </c>
      <c r="B25" s="112">
        <f t="shared" si="0"/>
        <v>4.4000000000000004</v>
      </c>
      <c r="C25" s="105" t="s">
        <v>14</v>
      </c>
      <c r="D25" s="105">
        <f t="shared" si="2"/>
        <v>14</v>
      </c>
      <c r="E25" s="105"/>
      <c r="F25" s="111">
        <v>5.1479639184866093</v>
      </c>
      <c r="G25" s="112">
        <f t="shared" si="1"/>
        <v>5.0999999999999996</v>
      </c>
      <c r="H25" s="105" t="s">
        <v>14</v>
      </c>
      <c r="I25" s="105">
        <f t="shared" si="3"/>
        <v>14</v>
      </c>
      <c r="J25" s="105"/>
      <c r="K25" s="105" t="s">
        <v>14</v>
      </c>
      <c r="L25" s="113">
        <f t="shared" si="4"/>
        <v>0.7</v>
      </c>
      <c r="M25" s="105"/>
      <c r="N25" s="114">
        <v>2.7</v>
      </c>
      <c r="O25" s="105" t="s">
        <v>21</v>
      </c>
      <c r="P25" s="105">
        <v>24</v>
      </c>
      <c r="Q25" s="105"/>
      <c r="R25" s="114">
        <v>3.1</v>
      </c>
      <c r="S25" s="105" t="s">
        <v>27</v>
      </c>
      <c r="T25" s="105">
        <v>24</v>
      </c>
      <c r="U25" s="105"/>
      <c r="V25" s="117" t="s">
        <v>24</v>
      </c>
      <c r="W25" s="118">
        <v>0.1</v>
      </c>
      <c r="X25" s="117">
        <f t="shared" si="5"/>
        <v>281</v>
      </c>
      <c r="Y25" s="119">
        <f t="shared" si="6"/>
        <v>357.84781916587076</v>
      </c>
      <c r="Z25" s="119">
        <f t="shared" si="7"/>
        <v>18.916865997460327</v>
      </c>
    </row>
    <row r="26" spans="1:26" s="6" customFormat="1" ht="12.75" x14ac:dyDescent="0.2">
      <c r="A26" s="111">
        <v>4.1337662337662335</v>
      </c>
      <c r="B26" s="112">
        <f t="shared" si="0"/>
        <v>4.0999999999999996</v>
      </c>
      <c r="C26" s="105" t="s">
        <v>5</v>
      </c>
      <c r="D26" s="105">
        <f t="shared" si="2"/>
        <v>16</v>
      </c>
      <c r="E26" s="105"/>
      <c r="F26" s="111">
        <v>5.2572748359212769</v>
      </c>
      <c r="G26" s="112">
        <f t="shared" si="1"/>
        <v>5.3</v>
      </c>
      <c r="H26" s="105" t="s">
        <v>5</v>
      </c>
      <c r="I26" s="105">
        <f t="shared" si="3"/>
        <v>12</v>
      </c>
      <c r="J26" s="105"/>
      <c r="K26" s="105" t="s">
        <v>5</v>
      </c>
      <c r="L26" s="113">
        <f t="shared" si="4"/>
        <v>1.2</v>
      </c>
      <c r="M26" s="105"/>
      <c r="N26" s="114"/>
      <c r="O26" s="105" t="s">
        <v>22</v>
      </c>
      <c r="P26" s="105"/>
      <c r="Q26" s="105"/>
      <c r="R26" s="114">
        <v>3</v>
      </c>
      <c r="S26" s="105" t="s">
        <v>22</v>
      </c>
      <c r="T26" s="105">
        <v>25</v>
      </c>
      <c r="U26" s="105"/>
      <c r="V26" s="105" t="s">
        <v>4</v>
      </c>
      <c r="W26" s="113">
        <v>0</v>
      </c>
      <c r="X26" s="120">
        <f t="shared" si="5"/>
        <v>0</v>
      </c>
      <c r="Y26" s="121">
        <f t="shared" si="6"/>
        <v>0</v>
      </c>
      <c r="Z26" s="121">
        <f t="shared" si="7"/>
        <v>0</v>
      </c>
    </row>
    <row r="27" spans="1:26" s="6" customFormat="1" ht="12.75" x14ac:dyDescent="0.2">
      <c r="A27" s="111">
        <v>4.4512987012987013</v>
      </c>
      <c r="B27" s="112">
        <f t="shared" si="0"/>
        <v>4.5</v>
      </c>
      <c r="C27" s="105" t="s">
        <v>11</v>
      </c>
      <c r="D27" s="105">
        <f t="shared" si="2"/>
        <v>13</v>
      </c>
      <c r="E27" s="105"/>
      <c r="F27" s="111">
        <v>4.5075053063379791</v>
      </c>
      <c r="G27" s="112">
        <f t="shared" si="1"/>
        <v>4.5</v>
      </c>
      <c r="H27" s="105" t="s">
        <v>11</v>
      </c>
      <c r="I27" s="105">
        <f t="shared" si="3"/>
        <v>16</v>
      </c>
      <c r="J27" s="105"/>
      <c r="K27" s="105" t="s">
        <v>11</v>
      </c>
      <c r="L27" s="113">
        <f t="shared" si="4"/>
        <v>0</v>
      </c>
      <c r="M27" s="105"/>
      <c r="N27" s="114">
        <v>2.6</v>
      </c>
      <c r="O27" s="105" t="s">
        <v>27</v>
      </c>
      <c r="P27" s="105">
        <v>26</v>
      </c>
      <c r="Q27" s="105"/>
      <c r="R27" s="114">
        <v>2.7</v>
      </c>
      <c r="S27" s="105" t="s">
        <v>7</v>
      </c>
      <c r="T27" s="105">
        <v>26</v>
      </c>
      <c r="U27" s="105"/>
      <c r="V27" s="105" t="s">
        <v>20</v>
      </c>
      <c r="W27" s="113"/>
      <c r="X27" s="120">
        <f t="shared" si="5"/>
        <v>0</v>
      </c>
      <c r="Y27" s="121">
        <f t="shared" si="6"/>
        <v>0</v>
      </c>
      <c r="Z27" s="121">
        <f t="shared" si="7"/>
        <v>0</v>
      </c>
    </row>
    <row r="28" spans="1:26" s="6" customFormat="1" ht="12.75" x14ac:dyDescent="0.2">
      <c r="A28" s="111">
        <v>5.7227272727272736</v>
      </c>
      <c r="B28" s="112">
        <f t="shared" si="0"/>
        <v>5.7</v>
      </c>
      <c r="C28" s="105" t="s">
        <v>17</v>
      </c>
      <c r="D28" s="105">
        <f t="shared" si="2"/>
        <v>7</v>
      </c>
      <c r="E28" s="105"/>
      <c r="F28" s="111">
        <v>6.6247548006601527</v>
      </c>
      <c r="G28" s="112">
        <f t="shared" si="1"/>
        <v>6.6</v>
      </c>
      <c r="H28" s="105" t="s">
        <v>17</v>
      </c>
      <c r="I28" s="105">
        <f t="shared" si="3"/>
        <v>6</v>
      </c>
      <c r="J28" s="105"/>
      <c r="K28" s="105" t="s">
        <v>17</v>
      </c>
      <c r="L28" s="113">
        <f t="shared" si="4"/>
        <v>0.9</v>
      </c>
      <c r="M28" s="105"/>
      <c r="N28" s="114">
        <v>2.5</v>
      </c>
      <c r="O28" s="105" t="s">
        <v>24</v>
      </c>
      <c r="P28" s="105">
        <v>27</v>
      </c>
      <c r="Q28" s="105"/>
      <c r="R28" s="114">
        <v>2.6</v>
      </c>
      <c r="S28" s="105" t="s">
        <v>24</v>
      </c>
      <c r="T28" s="105">
        <v>27</v>
      </c>
      <c r="U28" s="105"/>
      <c r="V28" s="117" t="s">
        <v>11</v>
      </c>
      <c r="W28" s="118"/>
      <c r="X28" s="122">
        <f t="shared" si="5"/>
        <v>0</v>
      </c>
      <c r="Y28" s="123">
        <f t="shared" si="6"/>
        <v>0</v>
      </c>
      <c r="Z28" s="123">
        <f t="shared" si="7"/>
        <v>0</v>
      </c>
    </row>
    <row r="29" spans="1:26" s="6" customFormat="1" ht="12.75" x14ac:dyDescent="0.2">
      <c r="A29" s="111">
        <v>4.843506493506494</v>
      </c>
      <c r="B29" s="112">
        <f t="shared" si="0"/>
        <v>4.8</v>
      </c>
      <c r="C29" s="105" t="s">
        <v>10</v>
      </c>
      <c r="D29" s="105">
        <f t="shared" si="2"/>
        <v>11</v>
      </c>
      <c r="E29" s="105"/>
      <c r="F29" s="111">
        <v>5.2945153629620014</v>
      </c>
      <c r="G29" s="112">
        <f t="shared" si="1"/>
        <v>5.3</v>
      </c>
      <c r="H29" s="105" t="s">
        <v>10</v>
      </c>
      <c r="I29" s="105">
        <f t="shared" si="3"/>
        <v>12</v>
      </c>
      <c r="J29" s="105"/>
      <c r="K29" s="105" t="s">
        <v>10</v>
      </c>
      <c r="L29" s="113">
        <f t="shared" si="4"/>
        <v>0.5</v>
      </c>
      <c r="M29" s="105"/>
      <c r="N29" s="114">
        <v>2.4</v>
      </c>
      <c r="O29" s="105" t="s">
        <v>7</v>
      </c>
      <c r="P29" s="105">
        <v>28</v>
      </c>
      <c r="Q29" s="105"/>
      <c r="R29" s="114">
        <v>2.5</v>
      </c>
      <c r="S29" s="105" t="s">
        <v>21</v>
      </c>
      <c r="T29" s="105">
        <v>28</v>
      </c>
      <c r="U29" s="105"/>
      <c r="V29" s="105" t="s">
        <v>21</v>
      </c>
      <c r="W29" s="113">
        <v>-0.2</v>
      </c>
      <c r="X29" s="124">
        <f t="shared" si="5"/>
        <v>562</v>
      </c>
      <c r="Y29" s="125">
        <f t="shared" si="6"/>
        <v>715.69563833174152</v>
      </c>
      <c r="Z29" s="125">
        <f t="shared" si="7"/>
        <v>26.752488451202844</v>
      </c>
    </row>
    <row r="30" spans="1:26" s="6" customFormat="1" ht="5.0999999999999996" customHeight="1" x14ac:dyDescent="0.2">
      <c r="A30" s="111"/>
      <c r="B30" s="112"/>
      <c r="C30" s="105"/>
      <c r="D30" s="105"/>
      <c r="E30" s="105"/>
      <c r="F30" s="111"/>
      <c r="G30" s="112"/>
      <c r="H30" s="105"/>
      <c r="I30" s="105"/>
      <c r="J30" s="105"/>
      <c r="K30" s="105"/>
      <c r="L30" s="113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13"/>
      <c r="X30" s="105"/>
      <c r="Y30" s="105"/>
      <c r="Z30" s="105"/>
    </row>
    <row r="31" spans="1:26" s="6" customFormat="1" ht="5.0999999999999996" customHeight="1" x14ac:dyDescent="0.2">
      <c r="A31" s="126"/>
      <c r="B31" s="127"/>
      <c r="C31" s="128"/>
      <c r="D31" s="128"/>
      <c r="E31" s="128"/>
      <c r="F31" s="126"/>
      <c r="G31" s="127"/>
      <c r="H31" s="128"/>
      <c r="I31" s="128"/>
      <c r="J31" s="128"/>
      <c r="K31" s="128"/>
      <c r="L31" s="129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9"/>
      <c r="X31" s="105"/>
      <c r="Y31" s="105"/>
      <c r="Z31" s="105"/>
    </row>
    <row r="32" spans="1:26" s="6" customFormat="1" ht="5.0999999999999996" customHeight="1" x14ac:dyDescent="0.2">
      <c r="A32" s="130"/>
      <c r="B32" s="130"/>
      <c r="C32" s="105"/>
      <c r="D32" s="131"/>
      <c r="E32" s="105"/>
      <c r="F32" s="130"/>
      <c r="G32" s="130"/>
      <c r="H32" s="105"/>
      <c r="I32" s="131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s="6" customFormat="1" ht="12.75" x14ac:dyDescent="0.2">
      <c r="A33" s="132" t="s">
        <v>34</v>
      </c>
      <c r="B33" s="132"/>
      <c r="C33" s="133">
        <f>COUNTIF(B2:B29,"&gt;"&amp;B34)</f>
        <v>7</v>
      </c>
      <c r="D33" s="131"/>
      <c r="E33" s="105"/>
      <c r="F33" s="132" t="s">
        <v>34</v>
      </c>
      <c r="G33" s="132"/>
      <c r="H33" s="133">
        <f>COUNTIF(G2:G29,"&gt;"&amp;G34)</f>
        <v>10</v>
      </c>
      <c r="I33" s="131"/>
      <c r="J33" s="105"/>
      <c r="K33" s="105"/>
      <c r="L33" s="105"/>
      <c r="M33" s="105"/>
      <c r="N33" s="134" t="str">
        <f>A33</f>
        <v>Q4</v>
      </c>
      <c r="O33" s="134"/>
      <c r="P33" s="134">
        <f>C33</f>
        <v>7</v>
      </c>
      <c r="Q33" s="134"/>
      <c r="R33" s="134" t="str">
        <f>F33</f>
        <v>Q4</v>
      </c>
      <c r="S33" s="105"/>
      <c r="T33" s="134">
        <f>H33</f>
        <v>10</v>
      </c>
      <c r="U33" s="105"/>
      <c r="V33" s="134"/>
      <c r="W33" s="134"/>
      <c r="X33" s="105"/>
      <c r="Y33" s="105"/>
      <c r="Z33" s="105"/>
    </row>
    <row r="34" spans="1:26" s="6" customFormat="1" ht="12.75" x14ac:dyDescent="0.2">
      <c r="A34" s="132" t="s">
        <v>2</v>
      </c>
      <c r="B34" s="135">
        <f>_xlfn.QUARTILE.EXC($B$2:$B$29,3)</f>
        <v>5.6749999999999998</v>
      </c>
      <c r="C34" s="136">
        <f>COUNTIF(B2:B29,"&gt;"&amp;B35)-COUNTIF(B2:B29,"&gt;"&amp;B34)</f>
        <v>7</v>
      </c>
      <c r="D34" s="131"/>
      <c r="E34" s="105"/>
      <c r="F34" s="132" t="s">
        <v>2</v>
      </c>
      <c r="G34" s="135">
        <f>_xlfn.QUARTILE.EXC($B$2:$B$29,3)</f>
        <v>5.6749999999999998</v>
      </c>
      <c r="H34" s="136">
        <f>COUNTIF(G2:G29,"&gt;"&amp;G35)-COUNTIF(G2:G29,"&gt;"&amp;G34)</f>
        <v>7</v>
      </c>
      <c r="I34" s="131"/>
      <c r="J34" s="105"/>
      <c r="K34" s="137" t="s">
        <v>35</v>
      </c>
      <c r="L34" s="133">
        <f>COUNTIF(L2:L29,"&gt;0")</f>
        <v>24</v>
      </c>
      <c r="M34" s="105"/>
      <c r="N34" s="134" t="str">
        <f>A34</f>
        <v>Q3</v>
      </c>
      <c r="O34" s="138">
        <f>B34</f>
        <v>5.6749999999999998</v>
      </c>
      <c r="P34" s="134">
        <f>C34</f>
        <v>7</v>
      </c>
      <c r="Q34" s="105"/>
      <c r="R34" s="134" t="str">
        <f>F34</f>
        <v>Q3</v>
      </c>
      <c r="S34" s="138">
        <f>B34</f>
        <v>5.6749999999999998</v>
      </c>
      <c r="T34" s="134">
        <f>H34</f>
        <v>7</v>
      </c>
      <c r="U34" s="105"/>
      <c r="V34" s="137" t="s">
        <v>35</v>
      </c>
      <c r="W34" s="134">
        <f>L34</f>
        <v>24</v>
      </c>
      <c r="X34" s="105"/>
      <c r="Y34" s="105"/>
      <c r="Z34" s="105"/>
    </row>
    <row r="35" spans="1:26" s="6" customFormat="1" ht="12.75" x14ac:dyDescent="0.2">
      <c r="A35" s="132" t="s">
        <v>1</v>
      </c>
      <c r="B35" s="135">
        <f>_xlfn.QUARTILE.EXC($B$2:$B$29,2)</f>
        <v>4.3000000000000007</v>
      </c>
      <c r="C35" s="136">
        <f>COUNTIF(B2:B29,"&gt;"&amp;B36)-COUNTIF(B2:B29,"&gt;"&amp;B35)</f>
        <v>7</v>
      </c>
      <c r="D35" s="131"/>
      <c r="E35" s="105"/>
      <c r="F35" s="132" t="s">
        <v>1</v>
      </c>
      <c r="G35" s="135">
        <f>_xlfn.QUARTILE.EXC($B$2:$B$29,2)</f>
        <v>4.3000000000000007</v>
      </c>
      <c r="H35" s="136">
        <f>COUNTIF(G2:G29,"&gt;"&amp;G36)-COUNTIF(G2:G29,"&gt;"&amp;G35)</f>
        <v>6</v>
      </c>
      <c r="I35" s="131"/>
      <c r="J35" s="105"/>
      <c r="K35" s="137" t="s">
        <v>36</v>
      </c>
      <c r="L35" s="139">
        <f>COUNTIF(L2:L29,"=0")</f>
        <v>3</v>
      </c>
      <c r="M35" s="105"/>
      <c r="N35" s="134" t="str">
        <f>A35</f>
        <v>Q2</v>
      </c>
      <c r="O35" s="138">
        <f>B35</f>
        <v>4.3000000000000007</v>
      </c>
      <c r="P35" s="134">
        <f>C35</f>
        <v>7</v>
      </c>
      <c r="Q35" s="105"/>
      <c r="R35" s="134" t="str">
        <f>F35</f>
        <v>Q2</v>
      </c>
      <c r="S35" s="138">
        <f>B35</f>
        <v>4.3000000000000007</v>
      </c>
      <c r="T35" s="134">
        <f>H35</f>
        <v>6</v>
      </c>
      <c r="U35" s="105"/>
      <c r="V35" s="137" t="s">
        <v>36</v>
      </c>
      <c r="W35" s="140">
        <f>L35</f>
        <v>3</v>
      </c>
      <c r="X35" s="105"/>
      <c r="Y35" s="105"/>
      <c r="Z35" s="105"/>
    </row>
    <row r="36" spans="1:26" s="6" customFormat="1" ht="12.75" x14ac:dyDescent="0.2">
      <c r="A36" s="141" t="s">
        <v>0</v>
      </c>
      <c r="B36" s="142">
        <f>_xlfn.QUARTILE.EXC($B$2:$B$29,1)</f>
        <v>3.3499999999999996</v>
      </c>
      <c r="C36" s="143">
        <f>COUNTIF(B2:B29,"&lt;="&amp;B36)</f>
        <v>7</v>
      </c>
      <c r="D36" s="131"/>
      <c r="E36" s="105"/>
      <c r="F36" s="141" t="s">
        <v>0</v>
      </c>
      <c r="G36" s="142">
        <f>_xlfn.QUARTILE.EXC($B$2:$B$29,1)</f>
        <v>3.3499999999999996</v>
      </c>
      <c r="H36" s="143">
        <f>COUNTIF(G2:G29,"&lt;="&amp;G36)</f>
        <v>5</v>
      </c>
      <c r="I36" s="131"/>
      <c r="J36" s="105"/>
      <c r="K36" s="144" t="s">
        <v>37</v>
      </c>
      <c r="L36" s="145">
        <f>COUNTIF(L2:L29,"&lt;0")</f>
        <v>1</v>
      </c>
      <c r="M36" s="105"/>
      <c r="N36" s="146" t="str">
        <f>A36</f>
        <v>Q1</v>
      </c>
      <c r="O36" s="147">
        <f>B36</f>
        <v>3.3499999999999996</v>
      </c>
      <c r="P36" s="146">
        <f>C36</f>
        <v>7</v>
      </c>
      <c r="Q36" s="105"/>
      <c r="R36" s="146" t="str">
        <f>F36</f>
        <v>Q1</v>
      </c>
      <c r="S36" s="147">
        <f>B36</f>
        <v>3.3499999999999996</v>
      </c>
      <c r="T36" s="146">
        <f>H36</f>
        <v>5</v>
      </c>
      <c r="U36" s="105"/>
      <c r="V36" s="144" t="s">
        <v>37</v>
      </c>
      <c r="W36" s="148">
        <f>L36</f>
        <v>1</v>
      </c>
      <c r="X36" s="105"/>
      <c r="Y36" s="105"/>
      <c r="Z36" s="105"/>
    </row>
    <row r="37" spans="1:26" x14ac:dyDescent="0.25">
      <c r="A37" s="132"/>
      <c r="B37" s="132"/>
      <c r="C37" s="136">
        <f>SUM(C33:C36)</f>
        <v>28</v>
      </c>
      <c r="D37" s="131"/>
      <c r="E37" s="105"/>
      <c r="F37" s="132"/>
      <c r="G37" s="132"/>
      <c r="H37" s="136">
        <f>SUM(H33:H36)</f>
        <v>28</v>
      </c>
      <c r="I37" s="131"/>
      <c r="J37" s="105"/>
      <c r="K37" s="105"/>
      <c r="L37" s="133">
        <f>SUM(L34:L36)</f>
        <v>28</v>
      </c>
      <c r="M37" s="105"/>
      <c r="N37" s="134"/>
      <c r="O37" s="134"/>
      <c r="P37" s="134">
        <f>C37</f>
        <v>28</v>
      </c>
      <c r="Q37" s="105"/>
      <c r="R37" s="105"/>
      <c r="S37" s="105"/>
      <c r="T37" s="134">
        <f>H37</f>
        <v>28</v>
      </c>
      <c r="U37" s="105"/>
      <c r="V37" s="105"/>
      <c r="W37" s="134">
        <f>L37</f>
        <v>28</v>
      </c>
      <c r="X37" s="105"/>
      <c r="Y37" s="105"/>
      <c r="Z37" s="105"/>
    </row>
    <row r="38" spans="1:26" ht="5.0999999999999996" customHeight="1" x14ac:dyDescent="0.25">
      <c r="A38" s="130"/>
      <c r="B38" s="130"/>
      <c r="C38" s="105"/>
      <c r="D38" s="131"/>
      <c r="E38" s="105"/>
      <c r="F38" s="130"/>
      <c r="G38" s="130"/>
      <c r="H38" s="105"/>
      <c r="I38" s="131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s="6" customFormat="1" ht="5.0999999999999996" customHeight="1" x14ac:dyDescent="0.2">
      <c r="A39" s="126"/>
      <c r="B39" s="127"/>
      <c r="C39" s="128"/>
      <c r="D39" s="128"/>
      <c r="E39" s="128"/>
      <c r="F39" s="126"/>
      <c r="G39" s="127"/>
      <c r="H39" s="128"/>
      <c r="I39" s="128"/>
      <c r="J39" s="128"/>
      <c r="K39" s="128"/>
      <c r="L39" s="129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9"/>
      <c r="X39" s="105"/>
      <c r="Y39" s="105"/>
      <c r="Z39" s="105"/>
    </row>
  </sheetData>
  <sortState ref="V2:W29">
    <sortCondition descending="1" ref="W2:W29"/>
    <sortCondition ref="V2:V29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39"/>
  <sheetViews>
    <sheetView zoomScale="120" zoomScaleNormal="120" workbookViewId="0"/>
  </sheetViews>
  <sheetFormatPr baseColWidth="10" defaultRowHeight="15" x14ac:dyDescent="0.25"/>
  <cols>
    <col min="1" max="1" width="6.7109375" style="2" customWidth="1"/>
    <col min="2" max="2" width="7.140625" style="2" bestFit="1" customWidth="1"/>
    <col min="3" max="3" width="10.5703125" style="1" bestFit="1" customWidth="1"/>
    <col min="4" max="4" width="4.7109375" style="57" customWidth="1"/>
    <col min="5" max="5" width="6.85546875" style="1" customWidth="1"/>
    <col min="6" max="6" width="6.7109375" style="2" customWidth="1"/>
    <col min="7" max="7" width="7.140625" style="2" bestFit="1" customWidth="1"/>
    <col min="8" max="8" width="10.5703125" style="1" bestFit="1" customWidth="1"/>
    <col min="9" max="9" width="4.7109375" style="57" customWidth="1"/>
    <col min="10" max="10" width="6.85546875" style="1" customWidth="1"/>
    <col min="11" max="11" width="10.5703125" style="1" bestFit="1" customWidth="1"/>
    <col min="12" max="12" width="5.42578125" style="1" bestFit="1" customWidth="1"/>
    <col min="13" max="13" width="8.5703125" style="1" customWidth="1"/>
    <col min="14" max="14" width="6.85546875" style="1" customWidth="1"/>
    <col min="15" max="15" width="10.5703125" style="1" bestFit="1" customWidth="1"/>
    <col min="16" max="16" width="3" style="1" bestFit="1" customWidth="1"/>
    <col min="17" max="17" width="7" style="1" customWidth="1"/>
    <col min="18" max="18" width="6" style="1" bestFit="1" customWidth="1"/>
    <col min="19" max="19" width="10.5703125" style="1" bestFit="1" customWidth="1"/>
    <col min="20" max="20" width="3" style="1" bestFit="1" customWidth="1"/>
    <col min="21" max="21" width="6.7109375" style="1" customWidth="1"/>
    <col min="22" max="22" width="10.5703125" style="1" bestFit="1" customWidth="1"/>
    <col min="23" max="23" width="5.42578125" style="1" bestFit="1" customWidth="1"/>
    <col min="24" max="24" width="5" style="1" hidden="1" customWidth="1"/>
    <col min="25" max="25" width="6" style="1" hidden="1" customWidth="1"/>
    <col min="26" max="26" width="4" style="1" bestFit="1" customWidth="1"/>
    <col min="27" max="16384" width="11.42578125" style="1"/>
  </cols>
  <sheetData>
    <row r="1" spans="1:26" s="6" customFormat="1" ht="12.75" x14ac:dyDescent="0.2">
      <c r="A1" s="45" t="s">
        <v>38</v>
      </c>
      <c r="B1" s="3" t="s">
        <v>32</v>
      </c>
      <c r="C1" s="4">
        <v>2007</v>
      </c>
      <c r="D1" s="5" t="s">
        <v>31</v>
      </c>
      <c r="F1" s="45" t="s">
        <v>38</v>
      </c>
      <c r="G1" s="3" t="s">
        <v>32</v>
      </c>
      <c r="H1" s="4">
        <v>2014</v>
      </c>
      <c r="I1" s="5" t="s">
        <v>31</v>
      </c>
      <c r="K1" s="11"/>
      <c r="L1" s="5" t="s">
        <v>33</v>
      </c>
      <c r="N1" s="15" t="s">
        <v>32</v>
      </c>
      <c r="O1" s="19">
        <v>2007</v>
      </c>
      <c r="P1" s="17" t="s">
        <v>31</v>
      </c>
      <c r="R1" s="16" t="s">
        <v>32</v>
      </c>
      <c r="S1" s="19">
        <v>2014</v>
      </c>
      <c r="T1" s="17" t="s">
        <v>31</v>
      </c>
      <c r="V1" s="16"/>
      <c r="W1" s="16" t="s">
        <v>33</v>
      </c>
    </row>
    <row r="2" spans="1:26" s="6" customFormat="1" ht="12.75" x14ac:dyDescent="0.2">
      <c r="A2" s="12">
        <v>7.1714067039064089</v>
      </c>
      <c r="B2" s="7">
        <f t="shared" ref="B2:B29" si="0">ROUND(A2,1)</f>
        <v>7.2</v>
      </c>
      <c r="C2" s="6" t="s">
        <v>13</v>
      </c>
      <c r="D2" s="6">
        <f>_xlfn.RANK.EQ(B2,$B$2:$B$29)</f>
        <v>14</v>
      </c>
      <c r="F2" s="12">
        <v>6.5990684328161322</v>
      </c>
      <c r="G2" s="7">
        <f t="shared" ref="G2:G29" si="1">ROUND(F2,1)</f>
        <v>6.6</v>
      </c>
      <c r="H2" s="6" t="s">
        <v>13</v>
      </c>
      <c r="I2" s="6">
        <f>_xlfn.RANK.EQ(G2,$G$2:$G$29)</f>
        <v>16</v>
      </c>
      <c r="K2" s="6" t="s">
        <v>13</v>
      </c>
      <c r="L2" s="14">
        <f>ROUND(G2-B2,1)</f>
        <v>-0.6</v>
      </c>
      <c r="N2" s="10">
        <v>10</v>
      </c>
      <c r="O2" s="6" t="s">
        <v>25</v>
      </c>
      <c r="P2" s="6">
        <v>1</v>
      </c>
      <c r="R2" s="10">
        <v>10</v>
      </c>
      <c r="S2" s="6" t="s">
        <v>25</v>
      </c>
      <c r="T2" s="6">
        <v>1</v>
      </c>
      <c r="V2" s="6" t="s">
        <v>4</v>
      </c>
      <c r="W2" s="14">
        <v>3.2</v>
      </c>
      <c r="X2" s="6">
        <f>ABS(W2*2810)</f>
        <v>8992</v>
      </c>
      <c r="Y2" s="60">
        <f>SUM((X2*4)/3.141)</f>
        <v>11451.130213307864</v>
      </c>
      <c r="Z2" s="60">
        <f>SQRT(Y2)</f>
        <v>107.00995380481137</v>
      </c>
    </row>
    <row r="3" spans="1:26" s="6" customFormat="1" ht="12.75" x14ac:dyDescent="0.2">
      <c r="A3" s="12">
        <v>8.1444219884298619</v>
      </c>
      <c r="B3" s="7">
        <f t="shared" si="0"/>
        <v>8.1</v>
      </c>
      <c r="C3" s="6" t="s">
        <v>9</v>
      </c>
      <c r="D3" s="6">
        <f t="shared" ref="D3:D29" si="2">_xlfn.RANK.EQ(B3,$B$2:$B$29)</f>
        <v>7</v>
      </c>
      <c r="F3" s="12">
        <v>9.4661450689679683</v>
      </c>
      <c r="G3" s="7">
        <f t="shared" si="1"/>
        <v>9.5</v>
      </c>
      <c r="H3" s="6" t="s">
        <v>9</v>
      </c>
      <c r="I3" s="6">
        <f t="shared" ref="I3:I29" si="3">_xlfn.RANK.EQ(G3,$G$2:$G$29)</f>
        <v>3</v>
      </c>
      <c r="K3" s="6" t="s">
        <v>9</v>
      </c>
      <c r="L3" s="14">
        <f t="shared" ref="L3:L29" si="4">ROUND(G3-B3,1)</f>
        <v>1.4</v>
      </c>
      <c r="N3" s="10">
        <v>9.5</v>
      </c>
      <c r="O3" s="6" t="s">
        <v>15</v>
      </c>
      <c r="P3" s="6">
        <v>2</v>
      </c>
      <c r="R3" s="10">
        <v>9.6999999999999993</v>
      </c>
      <c r="S3" s="6" t="s">
        <v>20</v>
      </c>
      <c r="T3" s="6">
        <v>2</v>
      </c>
      <c r="V3" s="6" t="s">
        <v>9</v>
      </c>
      <c r="W3" s="14">
        <v>1.4</v>
      </c>
      <c r="X3" s="6">
        <f t="shared" ref="X3:X29" si="5">ABS(W3*2810)</f>
        <v>3933.9999999999995</v>
      </c>
      <c r="Y3" s="60">
        <f t="shared" ref="Y3:Y29" si="6">SUM((X3*4)/3.141)</f>
        <v>5009.8694683221902</v>
      </c>
      <c r="Z3" s="60">
        <f t="shared" ref="Z3:Z29" si="7">SQRT(Y3)</f>
        <v>70.780431394010236</v>
      </c>
    </row>
    <row r="4" spans="1:26" s="6" customFormat="1" ht="12.75" x14ac:dyDescent="0.2">
      <c r="A4" s="12">
        <v>7.1193354120662447</v>
      </c>
      <c r="B4" s="7">
        <f t="shared" si="0"/>
        <v>7.1</v>
      </c>
      <c r="C4" s="6" t="s">
        <v>24</v>
      </c>
      <c r="D4" s="6">
        <f t="shared" si="2"/>
        <v>16</v>
      </c>
      <c r="F4" s="12">
        <v>6.7724500336956837</v>
      </c>
      <c r="G4" s="7">
        <f t="shared" si="1"/>
        <v>6.8</v>
      </c>
      <c r="H4" s="6" t="s">
        <v>24</v>
      </c>
      <c r="I4" s="6">
        <f t="shared" si="3"/>
        <v>14</v>
      </c>
      <c r="K4" s="6" t="s">
        <v>24</v>
      </c>
      <c r="L4" s="14">
        <f t="shared" si="4"/>
        <v>-0.3</v>
      </c>
      <c r="N4" s="10">
        <v>9.4</v>
      </c>
      <c r="O4" s="6" t="s">
        <v>8</v>
      </c>
      <c r="P4" s="6">
        <v>3</v>
      </c>
      <c r="R4" s="10">
        <v>9.5</v>
      </c>
      <c r="S4" s="6" t="s">
        <v>9</v>
      </c>
      <c r="T4" s="6">
        <v>3</v>
      </c>
      <c r="V4" s="6" t="s">
        <v>7</v>
      </c>
      <c r="W4" s="14">
        <v>1</v>
      </c>
      <c r="X4" s="6">
        <f t="shared" si="5"/>
        <v>2810</v>
      </c>
      <c r="Y4" s="60">
        <f t="shared" si="6"/>
        <v>3578.4781916587076</v>
      </c>
      <c r="Z4" s="60">
        <f t="shared" si="7"/>
        <v>59.820382744167624</v>
      </c>
    </row>
    <row r="5" spans="1:26" s="6" customFormat="1" ht="12.75" x14ac:dyDescent="0.2">
      <c r="A5" s="12">
        <v>6.7307386031383816</v>
      </c>
      <c r="B5" s="7">
        <f t="shared" si="0"/>
        <v>6.7</v>
      </c>
      <c r="C5" s="6" t="s">
        <v>3</v>
      </c>
      <c r="D5" s="6">
        <f t="shared" si="2"/>
        <v>19</v>
      </c>
      <c r="F5" s="12">
        <v>7.0631896609751932</v>
      </c>
      <c r="G5" s="7">
        <f t="shared" si="1"/>
        <v>7.1</v>
      </c>
      <c r="H5" s="6" t="s">
        <v>3</v>
      </c>
      <c r="I5" s="6">
        <f t="shared" si="3"/>
        <v>11</v>
      </c>
      <c r="K5" s="6" t="s">
        <v>3</v>
      </c>
      <c r="L5" s="14">
        <f t="shared" si="4"/>
        <v>0.4</v>
      </c>
      <c r="N5" s="10"/>
      <c r="O5" s="6" t="s">
        <v>20</v>
      </c>
      <c r="R5" s="10">
        <v>9.1</v>
      </c>
      <c r="S5" s="6" t="s">
        <v>8</v>
      </c>
      <c r="T5" s="6">
        <v>4</v>
      </c>
      <c r="V5" s="6" t="s">
        <v>17</v>
      </c>
      <c r="W5" s="14"/>
      <c r="X5" s="6">
        <f t="shared" si="5"/>
        <v>0</v>
      </c>
      <c r="Y5" s="60">
        <f t="shared" si="6"/>
        <v>0</v>
      </c>
      <c r="Z5" s="60">
        <f t="shared" si="7"/>
        <v>0</v>
      </c>
    </row>
    <row r="6" spans="1:26" s="6" customFormat="1" ht="12.75" x14ac:dyDescent="0.2">
      <c r="A6" s="12">
        <v>6.6331681210007476</v>
      </c>
      <c r="B6" s="7">
        <f t="shared" si="0"/>
        <v>6.6</v>
      </c>
      <c r="C6" s="6" t="s">
        <v>6</v>
      </c>
      <c r="D6" s="6">
        <f t="shared" si="2"/>
        <v>21</v>
      </c>
      <c r="F6" s="12">
        <v>5.8995985985530739</v>
      </c>
      <c r="G6" s="7">
        <f t="shared" si="1"/>
        <v>5.9</v>
      </c>
      <c r="H6" s="6" t="s">
        <v>6</v>
      </c>
      <c r="I6" s="6">
        <f t="shared" si="3"/>
        <v>22</v>
      </c>
      <c r="K6" s="6" t="s">
        <v>6</v>
      </c>
      <c r="L6" s="14">
        <f t="shared" si="4"/>
        <v>-0.7</v>
      </c>
      <c r="N6" s="10">
        <v>8.6</v>
      </c>
      <c r="O6" s="6" t="s">
        <v>11</v>
      </c>
      <c r="P6" s="6">
        <v>5</v>
      </c>
      <c r="R6" s="10">
        <v>8.5</v>
      </c>
      <c r="S6" s="6" t="s">
        <v>18</v>
      </c>
      <c r="T6" s="6">
        <v>5</v>
      </c>
      <c r="V6" s="6" t="s">
        <v>26</v>
      </c>
      <c r="W6" s="14">
        <v>0.6</v>
      </c>
      <c r="X6" s="6">
        <f t="shared" si="5"/>
        <v>1686</v>
      </c>
      <c r="Y6" s="60">
        <f t="shared" si="6"/>
        <v>2147.0869149952246</v>
      </c>
      <c r="Z6" s="60">
        <f t="shared" si="7"/>
        <v>46.336669226382952</v>
      </c>
    </row>
    <row r="7" spans="1:26" s="6" customFormat="1" ht="12.75" x14ac:dyDescent="0.2">
      <c r="A7" s="12">
        <v>1.6396226415094339</v>
      </c>
      <c r="B7" s="7">
        <f t="shared" si="0"/>
        <v>1.6</v>
      </c>
      <c r="C7" s="6" t="s">
        <v>4</v>
      </c>
      <c r="D7" s="6">
        <f t="shared" si="2"/>
        <v>28</v>
      </c>
      <c r="F7" s="12">
        <v>4.8241983872135199</v>
      </c>
      <c r="G7" s="7">
        <f t="shared" si="1"/>
        <v>4.8</v>
      </c>
      <c r="H7" s="6" t="s">
        <v>4</v>
      </c>
      <c r="I7" s="6">
        <f t="shared" si="3"/>
        <v>26</v>
      </c>
      <c r="K7" s="6" t="s">
        <v>4</v>
      </c>
      <c r="L7" s="14">
        <f t="shared" si="4"/>
        <v>3.2</v>
      </c>
      <c r="N7" s="10">
        <v>8.5</v>
      </c>
      <c r="O7" s="6" t="s">
        <v>18</v>
      </c>
      <c r="P7" s="6">
        <v>6</v>
      </c>
      <c r="R7" s="10">
        <v>8.3000000000000007</v>
      </c>
      <c r="S7" s="6" t="s">
        <v>11</v>
      </c>
      <c r="T7" s="6">
        <v>6</v>
      </c>
      <c r="V7" s="6" t="s">
        <v>3</v>
      </c>
      <c r="W7" s="14">
        <v>0.4</v>
      </c>
      <c r="X7" s="6">
        <f t="shared" si="5"/>
        <v>1124</v>
      </c>
      <c r="Y7" s="60">
        <f t="shared" si="6"/>
        <v>1431.391276663483</v>
      </c>
      <c r="Z7" s="60">
        <f t="shared" si="7"/>
        <v>37.833731994920655</v>
      </c>
    </row>
    <row r="8" spans="1:26" s="6" customFormat="1" ht="12.75" x14ac:dyDescent="0.2">
      <c r="A8" s="12">
        <v>6.6643526318930126</v>
      </c>
      <c r="B8" s="7">
        <f t="shared" si="0"/>
        <v>6.7</v>
      </c>
      <c r="C8" s="6" t="s">
        <v>16</v>
      </c>
      <c r="D8" s="6">
        <f t="shared" si="2"/>
        <v>19</v>
      </c>
      <c r="F8" s="12">
        <v>6.8281388817666153</v>
      </c>
      <c r="G8" s="7">
        <f t="shared" si="1"/>
        <v>6.8</v>
      </c>
      <c r="H8" s="6" t="s">
        <v>16</v>
      </c>
      <c r="I8" s="6">
        <f t="shared" si="3"/>
        <v>14</v>
      </c>
      <c r="K8" s="6" t="s">
        <v>16</v>
      </c>
      <c r="L8" s="14">
        <f t="shared" si="4"/>
        <v>0.1</v>
      </c>
      <c r="N8" s="47">
        <v>8.1</v>
      </c>
      <c r="O8" s="18" t="s">
        <v>9</v>
      </c>
      <c r="P8" s="18">
        <v>7</v>
      </c>
      <c r="R8" s="47">
        <v>8.1999999999999993</v>
      </c>
      <c r="S8" s="18" t="s">
        <v>26</v>
      </c>
      <c r="T8" s="18">
        <v>7</v>
      </c>
      <c r="V8" s="6" t="s">
        <v>20</v>
      </c>
      <c r="W8" s="14">
        <v>0.3</v>
      </c>
      <c r="X8" s="6">
        <f t="shared" si="5"/>
        <v>843</v>
      </c>
      <c r="Y8" s="60">
        <f t="shared" si="6"/>
        <v>1073.5434574976123</v>
      </c>
      <c r="Z8" s="60">
        <f t="shared" si="7"/>
        <v>32.764973027573397</v>
      </c>
    </row>
    <row r="9" spans="1:26" s="6" customFormat="1" ht="12.75" x14ac:dyDescent="0.2">
      <c r="A9" s="12">
        <v>7.5547169811320751</v>
      </c>
      <c r="B9" s="7">
        <f t="shared" si="0"/>
        <v>7.6</v>
      </c>
      <c r="C9" s="6" t="s">
        <v>26</v>
      </c>
      <c r="D9" s="6">
        <f t="shared" si="2"/>
        <v>11</v>
      </c>
      <c r="F9" s="12">
        <v>8.2337434094903337</v>
      </c>
      <c r="G9" s="7">
        <f t="shared" si="1"/>
        <v>8.1999999999999993</v>
      </c>
      <c r="H9" s="6" t="s">
        <v>26</v>
      </c>
      <c r="I9" s="6">
        <f t="shared" si="3"/>
        <v>7</v>
      </c>
      <c r="K9" s="6" t="s">
        <v>26</v>
      </c>
      <c r="L9" s="14">
        <f t="shared" si="4"/>
        <v>0.6</v>
      </c>
      <c r="N9" s="10">
        <v>8</v>
      </c>
      <c r="O9" s="6" t="s">
        <v>12</v>
      </c>
      <c r="P9" s="6">
        <v>8</v>
      </c>
      <c r="R9" s="10">
        <v>7.8</v>
      </c>
      <c r="S9" s="6" t="s">
        <v>29</v>
      </c>
      <c r="T9" s="6">
        <v>8</v>
      </c>
      <c r="V9" s="6" t="s">
        <v>16</v>
      </c>
      <c r="W9" s="14">
        <v>0.1</v>
      </c>
      <c r="X9" s="6">
        <f t="shared" si="5"/>
        <v>281</v>
      </c>
      <c r="Y9" s="60">
        <f t="shared" si="6"/>
        <v>357.84781916587076</v>
      </c>
      <c r="Z9" s="60">
        <f t="shared" si="7"/>
        <v>18.916865997460327</v>
      </c>
    </row>
    <row r="10" spans="1:26" s="6" customFormat="1" ht="12.75" x14ac:dyDescent="0.2">
      <c r="A10" s="12">
        <v>8.0157975309995422</v>
      </c>
      <c r="B10" s="7">
        <f t="shared" si="0"/>
        <v>8</v>
      </c>
      <c r="C10" s="6" t="s">
        <v>12</v>
      </c>
      <c r="D10" s="6">
        <f t="shared" si="2"/>
        <v>8</v>
      </c>
      <c r="F10" s="12">
        <v>6.9090025718884682</v>
      </c>
      <c r="G10" s="7">
        <f t="shared" si="1"/>
        <v>6.9</v>
      </c>
      <c r="H10" s="6" t="s">
        <v>12</v>
      </c>
      <c r="I10" s="6">
        <f t="shared" si="3"/>
        <v>13</v>
      </c>
      <c r="K10" s="6" t="s">
        <v>12</v>
      </c>
      <c r="L10" s="14">
        <f t="shared" si="4"/>
        <v>-1.1000000000000001</v>
      </c>
      <c r="N10" s="10">
        <v>7.9</v>
      </c>
      <c r="O10" s="6" t="s">
        <v>30</v>
      </c>
      <c r="P10" s="6">
        <v>9</v>
      </c>
      <c r="R10" s="10">
        <v>7.4</v>
      </c>
      <c r="S10" s="6" t="s">
        <v>17</v>
      </c>
      <c r="T10" s="6">
        <v>9</v>
      </c>
      <c r="V10" s="18" t="s">
        <v>29</v>
      </c>
      <c r="W10" s="20"/>
      <c r="X10" s="18">
        <f t="shared" si="5"/>
        <v>0</v>
      </c>
      <c r="Y10" s="61">
        <f t="shared" si="6"/>
        <v>0</v>
      </c>
      <c r="Z10" s="61">
        <f t="shared" si="7"/>
        <v>0</v>
      </c>
    </row>
    <row r="11" spans="1:26" s="6" customFormat="1" ht="12.75" x14ac:dyDescent="0.2">
      <c r="A11" s="12">
        <v>6.7791828221576678</v>
      </c>
      <c r="B11" s="7">
        <f t="shared" si="0"/>
        <v>6.8</v>
      </c>
      <c r="C11" s="6" t="s">
        <v>19</v>
      </c>
      <c r="D11" s="6">
        <f t="shared" si="2"/>
        <v>17</v>
      </c>
      <c r="F11" s="12">
        <v>5.8723795870549944</v>
      </c>
      <c r="G11" s="7">
        <f t="shared" si="1"/>
        <v>5.9</v>
      </c>
      <c r="H11" s="6" t="s">
        <v>19</v>
      </c>
      <c r="I11" s="6">
        <f t="shared" si="3"/>
        <v>22</v>
      </c>
      <c r="K11" s="6" t="s">
        <v>19</v>
      </c>
      <c r="L11" s="14">
        <f t="shared" si="4"/>
        <v>-0.9</v>
      </c>
      <c r="N11" s="10">
        <v>7.7</v>
      </c>
      <c r="O11" s="6" t="s">
        <v>29</v>
      </c>
      <c r="P11" s="6">
        <v>10</v>
      </c>
      <c r="R11" s="47">
        <v>7.3</v>
      </c>
      <c r="S11" s="18" t="s">
        <v>5</v>
      </c>
      <c r="T11" s="18">
        <v>10</v>
      </c>
      <c r="V11" s="6" t="s">
        <v>18</v>
      </c>
      <c r="W11" s="14">
        <v>0</v>
      </c>
      <c r="X11" s="64">
        <f t="shared" si="5"/>
        <v>0</v>
      </c>
      <c r="Y11" s="65">
        <f t="shared" si="6"/>
        <v>0</v>
      </c>
      <c r="Z11" s="65">
        <f t="shared" si="7"/>
        <v>0</v>
      </c>
    </row>
    <row r="12" spans="1:26" s="6" customFormat="1" ht="12.75" x14ac:dyDescent="0.2">
      <c r="A12" s="12">
        <v>8.4716981132075464</v>
      </c>
      <c r="B12" s="7">
        <f t="shared" si="0"/>
        <v>8.5</v>
      </c>
      <c r="C12" s="6" t="s">
        <v>18</v>
      </c>
      <c r="D12" s="6">
        <f t="shared" si="2"/>
        <v>6</v>
      </c>
      <c r="F12" s="12">
        <v>8.5233472416500273</v>
      </c>
      <c r="G12" s="7">
        <f t="shared" si="1"/>
        <v>8.5</v>
      </c>
      <c r="H12" s="6" t="s">
        <v>18</v>
      </c>
      <c r="I12" s="6">
        <f t="shared" si="3"/>
        <v>5</v>
      </c>
      <c r="K12" s="6" t="s">
        <v>18</v>
      </c>
      <c r="L12" s="14">
        <f t="shared" si="4"/>
        <v>0</v>
      </c>
      <c r="N12" s="10">
        <v>7.6</v>
      </c>
      <c r="O12" s="6" t="s">
        <v>26</v>
      </c>
      <c r="P12" s="6">
        <v>11</v>
      </c>
      <c r="R12" s="10">
        <v>7.1</v>
      </c>
      <c r="S12" s="6" t="s">
        <v>3</v>
      </c>
      <c r="T12" s="6">
        <v>11</v>
      </c>
      <c r="V12" s="6" t="s">
        <v>25</v>
      </c>
      <c r="W12" s="14"/>
      <c r="X12" s="64">
        <f t="shared" si="5"/>
        <v>0</v>
      </c>
      <c r="Y12" s="65">
        <f t="shared" si="6"/>
        <v>0</v>
      </c>
      <c r="Z12" s="65">
        <f t="shared" si="7"/>
        <v>0</v>
      </c>
    </row>
    <row r="13" spans="1:26" s="6" customFormat="1" ht="12.75" x14ac:dyDescent="0.2">
      <c r="A13" s="12">
        <v>7.8597316039397578</v>
      </c>
      <c r="B13" s="7">
        <f t="shared" si="0"/>
        <v>7.9</v>
      </c>
      <c r="C13" s="6" t="s">
        <v>30</v>
      </c>
      <c r="D13" s="6">
        <f t="shared" si="2"/>
        <v>9</v>
      </c>
      <c r="F13" s="12">
        <v>5.2957369816343904</v>
      </c>
      <c r="G13" s="7">
        <f t="shared" si="1"/>
        <v>5.3</v>
      </c>
      <c r="H13" s="6" t="s">
        <v>30</v>
      </c>
      <c r="I13" s="6">
        <f t="shared" si="3"/>
        <v>25</v>
      </c>
      <c r="K13" s="6" t="s">
        <v>30</v>
      </c>
      <c r="L13" s="14">
        <f t="shared" si="4"/>
        <v>-2.6</v>
      </c>
      <c r="N13" s="10">
        <v>7.4</v>
      </c>
      <c r="O13" s="6" t="s">
        <v>10</v>
      </c>
      <c r="P13" s="6">
        <v>12</v>
      </c>
      <c r="R13" s="10">
        <v>7</v>
      </c>
      <c r="S13" s="6" t="s">
        <v>10</v>
      </c>
      <c r="T13" s="6">
        <v>12</v>
      </c>
      <c r="V13" s="6" t="s">
        <v>27</v>
      </c>
      <c r="W13" s="14"/>
      <c r="X13" s="64">
        <f t="shared" si="5"/>
        <v>0</v>
      </c>
      <c r="Y13" s="65">
        <f t="shared" si="6"/>
        <v>0</v>
      </c>
      <c r="Z13" s="65">
        <f t="shared" si="7"/>
        <v>0</v>
      </c>
    </row>
    <row r="14" spans="1:26" s="6" customFormat="1" ht="12.75" x14ac:dyDescent="0.2">
      <c r="A14" s="12">
        <v>3.170730242485162</v>
      </c>
      <c r="B14" s="7">
        <f t="shared" si="0"/>
        <v>3.2</v>
      </c>
      <c r="C14" s="6" t="s">
        <v>21</v>
      </c>
      <c r="D14" s="6">
        <f t="shared" si="2"/>
        <v>27</v>
      </c>
      <c r="F14" s="12">
        <v>1.8383128295254834</v>
      </c>
      <c r="G14" s="7">
        <f t="shared" si="1"/>
        <v>1.8</v>
      </c>
      <c r="H14" s="6" t="s">
        <v>21</v>
      </c>
      <c r="I14" s="6">
        <f t="shared" si="3"/>
        <v>28</v>
      </c>
      <c r="K14" s="6" t="s">
        <v>21</v>
      </c>
      <c r="L14" s="14">
        <f t="shared" si="4"/>
        <v>-1.4</v>
      </c>
      <c r="N14" s="47">
        <v>7.3</v>
      </c>
      <c r="O14" s="18" t="s">
        <v>5</v>
      </c>
      <c r="P14" s="18">
        <v>13</v>
      </c>
      <c r="R14" s="10">
        <v>6.9</v>
      </c>
      <c r="S14" s="6" t="s">
        <v>12</v>
      </c>
      <c r="T14" s="6">
        <v>13</v>
      </c>
      <c r="V14" s="18" t="s">
        <v>5</v>
      </c>
      <c r="W14" s="20"/>
      <c r="X14" s="66">
        <f t="shared" si="5"/>
        <v>0</v>
      </c>
      <c r="Y14" s="67">
        <f t="shared" si="6"/>
        <v>0</v>
      </c>
      <c r="Z14" s="67">
        <f t="shared" si="7"/>
        <v>0</v>
      </c>
    </row>
    <row r="15" spans="1:26" s="6" customFormat="1" ht="12.75" x14ac:dyDescent="0.2">
      <c r="A15" s="12">
        <v>9.3547169811320767</v>
      </c>
      <c r="B15" s="7">
        <f t="shared" si="0"/>
        <v>9.4</v>
      </c>
      <c r="C15" s="6" t="s">
        <v>8</v>
      </c>
      <c r="D15" s="6">
        <f t="shared" si="2"/>
        <v>3</v>
      </c>
      <c r="F15" s="12">
        <v>9.0720562390158168</v>
      </c>
      <c r="G15" s="7">
        <f t="shared" si="1"/>
        <v>9.1</v>
      </c>
      <c r="H15" s="6" t="s">
        <v>8</v>
      </c>
      <c r="I15" s="6">
        <f t="shared" si="3"/>
        <v>4</v>
      </c>
      <c r="K15" s="6" t="s">
        <v>8</v>
      </c>
      <c r="L15" s="14">
        <f t="shared" si="4"/>
        <v>-0.3</v>
      </c>
      <c r="N15" s="10">
        <v>7.2</v>
      </c>
      <c r="O15" s="6" t="s">
        <v>13</v>
      </c>
      <c r="P15" s="6">
        <v>14</v>
      </c>
      <c r="R15" s="10">
        <v>6.8</v>
      </c>
      <c r="S15" s="6" t="s">
        <v>24</v>
      </c>
      <c r="T15" s="6">
        <v>14</v>
      </c>
      <c r="V15" s="6" t="s">
        <v>14</v>
      </c>
      <c r="W15" s="14">
        <v>-0.1</v>
      </c>
      <c r="X15" s="62">
        <f t="shared" si="5"/>
        <v>281</v>
      </c>
      <c r="Y15" s="63">
        <f t="shared" si="6"/>
        <v>357.84781916587076</v>
      </c>
      <c r="Z15" s="63">
        <f t="shared" si="7"/>
        <v>18.916865997460327</v>
      </c>
    </row>
    <row r="16" spans="1:26" s="6" customFormat="1" ht="12.75" x14ac:dyDescent="0.2">
      <c r="A16" s="12">
        <v>9.4583806575034028</v>
      </c>
      <c r="B16" s="7">
        <f t="shared" si="0"/>
        <v>9.5</v>
      </c>
      <c r="C16" s="6" t="s">
        <v>15</v>
      </c>
      <c r="D16" s="6">
        <f t="shared" si="2"/>
        <v>2</v>
      </c>
      <c r="F16" s="12">
        <v>6.631289798895871</v>
      </c>
      <c r="G16" s="7">
        <f t="shared" si="1"/>
        <v>6.6</v>
      </c>
      <c r="H16" s="6" t="s">
        <v>15</v>
      </c>
      <c r="I16" s="6">
        <f t="shared" si="3"/>
        <v>16</v>
      </c>
      <c r="K16" s="6" t="s">
        <v>15</v>
      </c>
      <c r="L16" s="14">
        <f t="shared" si="4"/>
        <v>-2.9</v>
      </c>
      <c r="N16" s="10"/>
      <c r="O16" s="6" t="s">
        <v>23</v>
      </c>
      <c r="R16" s="47"/>
      <c r="S16" s="18" t="s">
        <v>16</v>
      </c>
      <c r="T16" s="18"/>
      <c r="V16" s="6" t="s">
        <v>22</v>
      </c>
      <c r="W16" s="14">
        <v>-0.2</v>
      </c>
      <c r="X16" s="62">
        <f t="shared" si="5"/>
        <v>562</v>
      </c>
      <c r="Y16" s="63">
        <f t="shared" si="6"/>
        <v>715.69563833174152</v>
      </c>
      <c r="Z16" s="63">
        <f t="shared" si="7"/>
        <v>26.752488451202844</v>
      </c>
    </row>
    <row r="17" spans="1:26" s="6" customFormat="1" ht="12.75" x14ac:dyDescent="0.2">
      <c r="A17" s="12">
        <v>6.8457179361433029</v>
      </c>
      <c r="B17" s="7">
        <f t="shared" si="0"/>
        <v>6.8</v>
      </c>
      <c r="C17" s="6" t="s">
        <v>28</v>
      </c>
      <c r="D17" s="6">
        <f t="shared" si="2"/>
        <v>17</v>
      </c>
      <c r="F17" s="12">
        <v>6.4901111722067597</v>
      </c>
      <c r="G17" s="7">
        <f t="shared" si="1"/>
        <v>6.5</v>
      </c>
      <c r="H17" s="6" t="s">
        <v>28</v>
      </c>
      <c r="I17" s="6">
        <f t="shared" si="3"/>
        <v>20</v>
      </c>
      <c r="K17" s="6" t="s">
        <v>28</v>
      </c>
      <c r="L17" s="14">
        <f t="shared" si="4"/>
        <v>-0.3</v>
      </c>
      <c r="N17" s="10">
        <v>7.1</v>
      </c>
      <c r="O17" s="6" t="s">
        <v>24</v>
      </c>
      <c r="P17" s="6">
        <v>16</v>
      </c>
      <c r="R17" s="10">
        <v>6.6</v>
      </c>
      <c r="S17" s="6" t="s">
        <v>13</v>
      </c>
      <c r="T17" s="6">
        <v>16</v>
      </c>
      <c r="V17" s="6" t="s">
        <v>24</v>
      </c>
      <c r="W17" s="14">
        <v>-0.3</v>
      </c>
      <c r="X17" s="62">
        <f t="shared" si="5"/>
        <v>843</v>
      </c>
      <c r="Y17" s="63">
        <f t="shared" si="6"/>
        <v>1073.5434574976123</v>
      </c>
      <c r="Z17" s="63">
        <f t="shared" si="7"/>
        <v>32.764973027573397</v>
      </c>
    </row>
    <row r="18" spans="1:26" s="6" customFormat="1" ht="12.75" x14ac:dyDescent="0.2">
      <c r="A18" s="12">
        <v>7.7235168443122815</v>
      </c>
      <c r="B18" s="7">
        <f t="shared" si="0"/>
        <v>7.7</v>
      </c>
      <c r="C18" s="6" t="s">
        <v>29</v>
      </c>
      <c r="D18" s="6">
        <f t="shared" si="2"/>
        <v>10</v>
      </c>
      <c r="F18" s="12">
        <v>7.8252074657505721</v>
      </c>
      <c r="G18" s="7">
        <f t="shared" si="1"/>
        <v>7.8</v>
      </c>
      <c r="H18" s="6" t="s">
        <v>29</v>
      </c>
      <c r="I18" s="6">
        <f t="shared" si="3"/>
        <v>8</v>
      </c>
      <c r="K18" s="6" t="s">
        <v>29</v>
      </c>
      <c r="L18" s="14">
        <f t="shared" si="4"/>
        <v>0.1</v>
      </c>
      <c r="N18" s="10">
        <v>6.8</v>
      </c>
      <c r="O18" s="6" t="s">
        <v>19</v>
      </c>
      <c r="P18" s="6">
        <v>17</v>
      </c>
      <c r="R18" s="10"/>
      <c r="S18" s="6" t="s">
        <v>15</v>
      </c>
      <c r="V18" s="6" t="s">
        <v>8</v>
      </c>
      <c r="W18" s="14"/>
      <c r="X18" s="62">
        <f t="shared" si="5"/>
        <v>0</v>
      </c>
      <c r="Y18" s="63">
        <f t="shared" si="6"/>
        <v>0</v>
      </c>
      <c r="Z18" s="63">
        <f t="shared" si="7"/>
        <v>0</v>
      </c>
    </row>
    <row r="19" spans="1:26" s="6" customFormat="1" ht="12.75" x14ac:dyDescent="0.2">
      <c r="A19" s="12">
        <v>9.383689562149824</v>
      </c>
      <c r="B19" s="7">
        <f t="shared" si="0"/>
        <v>9.4</v>
      </c>
      <c r="C19" s="6" t="s">
        <v>20</v>
      </c>
      <c r="D19" s="6">
        <f t="shared" si="2"/>
        <v>3</v>
      </c>
      <c r="F19" s="12">
        <v>9.6957590657652108</v>
      </c>
      <c r="G19" s="7">
        <f t="shared" si="1"/>
        <v>9.6999999999999993</v>
      </c>
      <c r="H19" s="6" t="s">
        <v>20</v>
      </c>
      <c r="I19" s="6">
        <f t="shared" si="3"/>
        <v>2</v>
      </c>
      <c r="K19" s="6" t="s">
        <v>20</v>
      </c>
      <c r="L19" s="14">
        <f t="shared" si="4"/>
        <v>0.3</v>
      </c>
      <c r="N19" s="10"/>
      <c r="O19" s="6" t="s">
        <v>28</v>
      </c>
      <c r="R19" s="10"/>
      <c r="S19" s="6" t="s">
        <v>23</v>
      </c>
      <c r="V19" s="6" t="s">
        <v>28</v>
      </c>
      <c r="W19" s="14"/>
      <c r="X19" s="62">
        <f t="shared" si="5"/>
        <v>0</v>
      </c>
      <c r="Y19" s="63">
        <f t="shared" si="6"/>
        <v>0</v>
      </c>
      <c r="Z19" s="63">
        <f t="shared" si="7"/>
        <v>0</v>
      </c>
    </row>
    <row r="20" spans="1:26" s="6" customFormat="1" ht="12.75" x14ac:dyDescent="0.2">
      <c r="A20" s="12">
        <v>10</v>
      </c>
      <c r="B20" s="7">
        <f t="shared" si="0"/>
        <v>10</v>
      </c>
      <c r="C20" s="6" t="s">
        <v>25</v>
      </c>
      <c r="D20" s="6">
        <f t="shared" si="2"/>
        <v>1</v>
      </c>
      <c r="F20" s="12">
        <v>10</v>
      </c>
      <c r="G20" s="7">
        <f t="shared" si="1"/>
        <v>10</v>
      </c>
      <c r="H20" s="6" t="s">
        <v>25</v>
      </c>
      <c r="I20" s="6">
        <f t="shared" si="3"/>
        <v>1</v>
      </c>
      <c r="K20" s="6" t="s">
        <v>25</v>
      </c>
      <c r="L20" s="14">
        <f t="shared" si="4"/>
        <v>0</v>
      </c>
      <c r="N20" s="10">
        <v>6.7</v>
      </c>
      <c r="O20" s="6" t="s">
        <v>3</v>
      </c>
      <c r="P20" s="6">
        <v>19</v>
      </c>
      <c r="R20" s="10"/>
      <c r="S20" s="6" t="s">
        <v>27</v>
      </c>
      <c r="V20" s="6" t="s">
        <v>11</v>
      </c>
      <c r="W20" s="14"/>
      <c r="X20" s="62">
        <f t="shared" si="5"/>
        <v>0</v>
      </c>
      <c r="Y20" s="63">
        <f t="shared" si="6"/>
        <v>0</v>
      </c>
      <c r="Z20" s="63">
        <f t="shared" si="7"/>
        <v>0</v>
      </c>
    </row>
    <row r="21" spans="1:26" s="6" customFormat="1" ht="12.75" x14ac:dyDescent="0.2">
      <c r="A21" s="12">
        <v>7.2436804071045273</v>
      </c>
      <c r="B21" s="7">
        <f t="shared" si="0"/>
        <v>7.2</v>
      </c>
      <c r="C21" s="6" t="s">
        <v>23</v>
      </c>
      <c r="D21" s="6">
        <f t="shared" si="2"/>
        <v>14</v>
      </c>
      <c r="F21" s="12">
        <v>6.6187094316217916</v>
      </c>
      <c r="G21" s="7">
        <f t="shared" si="1"/>
        <v>6.6</v>
      </c>
      <c r="H21" s="6" t="s">
        <v>23</v>
      </c>
      <c r="I21" s="6">
        <f t="shared" si="3"/>
        <v>16</v>
      </c>
      <c r="K21" s="6" t="s">
        <v>23</v>
      </c>
      <c r="L21" s="14">
        <f t="shared" si="4"/>
        <v>-0.6</v>
      </c>
      <c r="N21" s="47"/>
      <c r="O21" s="18" t="s">
        <v>16</v>
      </c>
      <c r="P21" s="18"/>
      <c r="R21" s="10">
        <v>6.5</v>
      </c>
      <c r="S21" s="6" t="s">
        <v>28</v>
      </c>
      <c r="T21" s="6">
        <v>20</v>
      </c>
      <c r="V21" s="6" t="s">
        <v>10</v>
      </c>
      <c r="W21" s="14">
        <v>-0.4</v>
      </c>
      <c r="X21" s="62">
        <f t="shared" si="5"/>
        <v>1124</v>
      </c>
      <c r="Y21" s="63">
        <f t="shared" si="6"/>
        <v>1431.391276663483</v>
      </c>
      <c r="Z21" s="63">
        <f t="shared" si="7"/>
        <v>37.833731994920655</v>
      </c>
    </row>
    <row r="22" spans="1:26" s="6" customFormat="1" ht="12.75" x14ac:dyDescent="0.2">
      <c r="A22" s="12">
        <v>4.5724490121630224</v>
      </c>
      <c r="B22" s="7">
        <f t="shared" si="0"/>
        <v>4.5999999999999996</v>
      </c>
      <c r="C22" s="6" t="s">
        <v>22</v>
      </c>
      <c r="D22" s="6">
        <f t="shared" si="2"/>
        <v>26</v>
      </c>
      <c r="F22" s="12">
        <v>4.4207720924043175</v>
      </c>
      <c r="G22" s="7">
        <f t="shared" si="1"/>
        <v>4.4000000000000004</v>
      </c>
      <c r="H22" s="6" t="s">
        <v>22</v>
      </c>
      <c r="I22" s="6">
        <f t="shared" si="3"/>
        <v>27</v>
      </c>
      <c r="K22" s="6" t="s">
        <v>22</v>
      </c>
      <c r="L22" s="14">
        <f t="shared" si="4"/>
        <v>-0.2</v>
      </c>
      <c r="N22" s="10">
        <v>6.6</v>
      </c>
      <c r="O22" s="6" t="s">
        <v>6</v>
      </c>
      <c r="P22" s="6">
        <v>21</v>
      </c>
      <c r="R22" s="10">
        <v>6.2</v>
      </c>
      <c r="S22" s="6" t="s">
        <v>14</v>
      </c>
      <c r="T22" s="6">
        <v>21</v>
      </c>
      <c r="V22" s="6" t="s">
        <v>13</v>
      </c>
      <c r="W22" s="14">
        <v>-0.6</v>
      </c>
      <c r="X22" s="62">
        <f t="shared" si="5"/>
        <v>1686</v>
      </c>
      <c r="Y22" s="63">
        <f t="shared" si="6"/>
        <v>2147.0869149952246</v>
      </c>
      <c r="Z22" s="63">
        <f t="shared" si="7"/>
        <v>46.336669226382952</v>
      </c>
    </row>
    <row r="23" spans="1:26" s="6" customFormat="1" ht="12.75" x14ac:dyDescent="0.2">
      <c r="A23" s="12">
        <v>6.6089652808483565</v>
      </c>
      <c r="B23" s="7">
        <f t="shared" si="0"/>
        <v>6.6</v>
      </c>
      <c r="C23" s="6" t="s">
        <v>27</v>
      </c>
      <c r="D23" s="6">
        <f t="shared" si="2"/>
        <v>21</v>
      </c>
      <c r="F23" s="12">
        <v>6.6382752750398453</v>
      </c>
      <c r="G23" s="7">
        <f t="shared" si="1"/>
        <v>6.6</v>
      </c>
      <c r="H23" s="6" t="s">
        <v>27</v>
      </c>
      <c r="I23" s="6">
        <f t="shared" si="3"/>
        <v>16</v>
      </c>
      <c r="K23" s="6" t="s">
        <v>27</v>
      </c>
      <c r="L23" s="14">
        <f t="shared" si="4"/>
        <v>0</v>
      </c>
      <c r="N23" s="10"/>
      <c r="O23" s="6" t="s">
        <v>27</v>
      </c>
      <c r="R23" s="10">
        <v>5.9</v>
      </c>
      <c r="S23" s="6" t="s">
        <v>6</v>
      </c>
      <c r="T23" s="6">
        <v>22</v>
      </c>
      <c r="V23" s="6" t="s">
        <v>23</v>
      </c>
      <c r="W23" s="14"/>
      <c r="X23" s="62">
        <f t="shared" si="5"/>
        <v>0</v>
      </c>
      <c r="Y23" s="63">
        <f t="shared" si="6"/>
        <v>0</v>
      </c>
      <c r="Z23" s="63">
        <f t="shared" si="7"/>
        <v>0</v>
      </c>
    </row>
    <row r="24" spans="1:26" s="6" customFormat="1" ht="12.75" x14ac:dyDescent="0.2">
      <c r="A24" s="12">
        <v>4.8411011159533537</v>
      </c>
      <c r="B24" s="7">
        <f t="shared" si="0"/>
        <v>4.8</v>
      </c>
      <c r="C24" s="6" t="s">
        <v>7</v>
      </c>
      <c r="D24" s="6">
        <f t="shared" si="2"/>
        <v>25</v>
      </c>
      <c r="F24" s="12">
        <v>5.8456919791034991</v>
      </c>
      <c r="G24" s="7">
        <f t="shared" si="1"/>
        <v>5.8</v>
      </c>
      <c r="H24" s="6" t="s">
        <v>7</v>
      </c>
      <c r="I24" s="6">
        <f t="shared" si="3"/>
        <v>24</v>
      </c>
      <c r="K24" s="6" t="s">
        <v>7</v>
      </c>
      <c r="L24" s="14">
        <f t="shared" si="4"/>
        <v>1</v>
      </c>
      <c r="N24" s="10">
        <v>6.4</v>
      </c>
      <c r="O24" s="6" t="s">
        <v>17</v>
      </c>
      <c r="P24" s="6">
        <v>23</v>
      </c>
      <c r="R24" s="10"/>
      <c r="S24" s="6" t="s">
        <v>19</v>
      </c>
      <c r="V24" s="6" t="s">
        <v>6</v>
      </c>
      <c r="W24" s="14">
        <v>-0.7</v>
      </c>
      <c r="X24" s="62">
        <f t="shared" si="5"/>
        <v>1966.9999999999998</v>
      </c>
      <c r="Y24" s="63">
        <f t="shared" si="6"/>
        <v>2504.9347341610951</v>
      </c>
      <c r="Z24" s="63">
        <f t="shared" si="7"/>
        <v>50.049323014013837</v>
      </c>
    </row>
    <row r="25" spans="1:26" s="6" customFormat="1" ht="12.75" x14ac:dyDescent="0.2">
      <c r="A25" s="12">
        <v>6.2716331189043375</v>
      </c>
      <c r="B25" s="7">
        <f t="shared" si="0"/>
        <v>6.3</v>
      </c>
      <c r="C25" s="6" t="s">
        <v>14</v>
      </c>
      <c r="D25" s="6">
        <f t="shared" si="2"/>
        <v>24</v>
      </c>
      <c r="F25" s="12">
        <v>6.2171663133600097</v>
      </c>
      <c r="G25" s="7">
        <f t="shared" si="1"/>
        <v>6.2</v>
      </c>
      <c r="H25" s="6" t="s">
        <v>14</v>
      </c>
      <c r="I25" s="6">
        <f t="shared" si="3"/>
        <v>21</v>
      </c>
      <c r="K25" s="6" t="s">
        <v>14</v>
      </c>
      <c r="L25" s="14">
        <f t="shared" si="4"/>
        <v>-0.1</v>
      </c>
      <c r="N25" s="10">
        <v>6.3</v>
      </c>
      <c r="O25" s="6" t="s">
        <v>14</v>
      </c>
      <c r="P25" s="6">
        <v>24</v>
      </c>
      <c r="R25" s="10">
        <v>5.8</v>
      </c>
      <c r="S25" s="6" t="s">
        <v>7</v>
      </c>
      <c r="T25" s="6">
        <v>24</v>
      </c>
      <c r="V25" s="6" t="s">
        <v>19</v>
      </c>
      <c r="W25" s="14">
        <v>-0.9</v>
      </c>
      <c r="X25" s="62">
        <f t="shared" si="5"/>
        <v>2529</v>
      </c>
      <c r="Y25" s="63">
        <f t="shared" si="6"/>
        <v>3220.6303724928366</v>
      </c>
      <c r="Z25" s="63">
        <f t="shared" si="7"/>
        <v>56.750597992380982</v>
      </c>
    </row>
    <row r="26" spans="1:26" s="6" customFormat="1" ht="12.75" x14ac:dyDescent="0.2">
      <c r="A26" s="12">
        <v>7.2549530748961457</v>
      </c>
      <c r="B26" s="7">
        <f t="shared" si="0"/>
        <v>7.3</v>
      </c>
      <c r="C26" s="6" t="s">
        <v>5</v>
      </c>
      <c r="D26" s="6">
        <f t="shared" si="2"/>
        <v>13</v>
      </c>
      <c r="F26" s="12">
        <v>7.3297442217932671</v>
      </c>
      <c r="G26" s="7">
        <f t="shared" si="1"/>
        <v>7.3</v>
      </c>
      <c r="H26" s="6" t="s">
        <v>5</v>
      </c>
      <c r="I26" s="6">
        <f t="shared" si="3"/>
        <v>10</v>
      </c>
      <c r="K26" s="6" t="s">
        <v>5</v>
      </c>
      <c r="L26" s="14">
        <f t="shared" si="4"/>
        <v>0</v>
      </c>
      <c r="N26" s="10">
        <v>4.8</v>
      </c>
      <c r="O26" s="6" t="s">
        <v>7</v>
      </c>
      <c r="P26" s="6">
        <v>25</v>
      </c>
      <c r="R26" s="10">
        <v>5.3</v>
      </c>
      <c r="S26" s="6" t="s">
        <v>30</v>
      </c>
      <c r="T26" s="6">
        <v>25</v>
      </c>
      <c r="V26" s="6" t="s">
        <v>12</v>
      </c>
      <c r="W26" s="14">
        <v>-1.1000000000000001</v>
      </c>
      <c r="X26" s="62">
        <f t="shared" si="5"/>
        <v>3091.0000000000005</v>
      </c>
      <c r="Y26" s="63">
        <f t="shared" si="6"/>
        <v>3936.3260108245786</v>
      </c>
      <c r="Z26" s="63">
        <f t="shared" si="7"/>
        <v>62.74014672300806</v>
      </c>
    </row>
    <row r="27" spans="1:26" s="6" customFormat="1" ht="12.75" x14ac:dyDescent="0.2">
      <c r="A27" s="12">
        <v>8.590566037735849</v>
      </c>
      <c r="B27" s="7">
        <f t="shared" si="0"/>
        <v>8.6</v>
      </c>
      <c r="C27" s="6" t="s">
        <v>11</v>
      </c>
      <c r="D27" s="6">
        <f t="shared" si="2"/>
        <v>5</v>
      </c>
      <c r="F27" s="12">
        <v>8.2567244120846919</v>
      </c>
      <c r="G27" s="7">
        <f t="shared" si="1"/>
        <v>8.3000000000000007</v>
      </c>
      <c r="H27" s="6" t="s">
        <v>11</v>
      </c>
      <c r="I27" s="6">
        <f t="shared" si="3"/>
        <v>6</v>
      </c>
      <c r="K27" s="6" t="s">
        <v>11</v>
      </c>
      <c r="L27" s="14">
        <f t="shared" si="4"/>
        <v>-0.3</v>
      </c>
      <c r="N27" s="10">
        <v>4.5999999999999996</v>
      </c>
      <c r="O27" s="6" t="s">
        <v>22</v>
      </c>
      <c r="P27" s="6">
        <v>26</v>
      </c>
      <c r="R27" s="10">
        <v>4.8</v>
      </c>
      <c r="S27" s="6" t="s">
        <v>4</v>
      </c>
      <c r="T27" s="6">
        <v>26</v>
      </c>
      <c r="V27" s="6" t="s">
        <v>21</v>
      </c>
      <c r="W27" s="14">
        <v>-1.4</v>
      </c>
      <c r="X27" s="62">
        <f t="shared" si="5"/>
        <v>3933.9999999999995</v>
      </c>
      <c r="Y27" s="63">
        <f t="shared" si="6"/>
        <v>5009.8694683221902</v>
      </c>
      <c r="Z27" s="63">
        <f t="shared" si="7"/>
        <v>70.780431394010236</v>
      </c>
    </row>
    <row r="28" spans="1:26" s="6" customFormat="1" ht="12.75" x14ac:dyDescent="0.2">
      <c r="A28" s="12">
        <v>6.4183566312070655</v>
      </c>
      <c r="B28" s="7">
        <f t="shared" si="0"/>
        <v>6.4</v>
      </c>
      <c r="C28" s="6" t="s">
        <v>17</v>
      </c>
      <c r="D28" s="6">
        <f t="shared" si="2"/>
        <v>23</v>
      </c>
      <c r="F28" s="12">
        <v>7.4227675729576488</v>
      </c>
      <c r="G28" s="7">
        <f t="shared" si="1"/>
        <v>7.4</v>
      </c>
      <c r="H28" s="6" t="s">
        <v>17</v>
      </c>
      <c r="I28" s="6">
        <f t="shared" si="3"/>
        <v>9</v>
      </c>
      <c r="K28" s="6" t="s">
        <v>17</v>
      </c>
      <c r="L28" s="14">
        <f t="shared" si="4"/>
        <v>1</v>
      </c>
      <c r="N28" s="10">
        <v>3.2</v>
      </c>
      <c r="O28" s="6" t="s">
        <v>21</v>
      </c>
      <c r="P28" s="6">
        <v>27</v>
      </c>
      <c r="R28" s="10">
        <v>4.4000000000000004</v>
      </c>
      <c r="S28" s="6" t="s">
        <v>22</v>
      </c>
      <c r="T28" s="6">
        <v>27</v>
      </c>
      <c r="V28" s="6" t="s">
        <v>30</v>
      </c>
      <c r="W28" s="14">
        <v>-2.6</v>
      </c>
      <c r="X28" s="62">
        <f t="shared" si="5"/>
        <v>7306</v>
      </c>
      <c r="Y28" s="63">
        <f t="shared" si="6"/>
        <v>9304.0432983126393</v>
      </c>
      <c r="Z28" s="63">
        <f t="shared" si="7"/>
        <v>96.457468857070054</v>
      </c>
    </row>
    <row r="29" spans="1:26" s="6" customFormat="1" ht="12.75" x14ac:dyDescent="0.2">
      <c r="A29" s="12">
        <v>7.3551480267403138</v>
      </c>
      <c r="B29" s="7">
        <f t="shared" si="0"/>
        <v>7.4</v>
      </c>
      <c r="C29" s="6" t="s">
        <v>10</v>
      </c>
      <c r="D29" s="6">
        <f t="shared" si="2"/>
        <v>12</v>
      </c>
      <c r="F29" s="12">
        <v>6.9722327829784518</v>
      </c>
      <c r="G29" s="7">
        <f t="shared" si="1"/>
        <v>7</v>
      </c>
      <c r="H29" s="6" t="s">
        <v>10</v>
      </c>
      <c r="I29" s="6">
        <f t="shared" si="3"/>
        <v>12</v>
      </c>
      <c r="K29" s="6" t="s">
        <v>10</v>
      </c>
      <c r="L29" s="14">
        <f t="shared" si="4"/>
        <v>-0.4</v>
      </c>
      <c r="N29" s="10">
        <v>1.6</v>
      </c>
      <c r="O29" s="6" t="s">
        <v>4</v>
      </c>
      <c r="P29" s="6">
        <v>28</v>
      </c>
      <c r="R29" s="10">
        <v>1.8</v>
      </c>
      <c r="S29" s="6" t="s">
        <v>21</v>
      </c>
      <c r="T29" s="6">
        <v>28</v>
      </c>
      <c r="V29" s="6" t="s">
        <v>15</v>
      </c>
      <c r="W29" s="14">
        <v>-2.9</v>
      </c>
      <c r="X29" s="62">
        <f t="shared" si="5"/>
        <v>8149</v>
      </c>
      <c r="Y29" s="63">
        <f t="shared" si="6"/>
        <v>10377.586755810251</v>
      </c>
      <c r="Z29" s="63">
        <f t="shared" si="7"/>
        <v>101.87044103080271</v>
      </c>
    </row>
    <row r="30" spans="1:26" s="6" customFormat="1" ht="5.0999999999999996" customHeight="1" x14ac:dyDescent="0.2">
      <c r="A30" s="12"/>
      <c r="B30" s="7"/>
      <c r="F30" s="12"/>
      <c r="G30" s="7"/>
      <c r="L30" s="14"/>
      <c r="W30" s="14"/>
    </row>
    <row r="31" spans="1:26" s="6" customFormat="1" ht="5.0999999999999996" customHeight="1" x14ac:dyDescent="0.2">
      <c r="A31" s="37"/>
      <c r="B31" s="38"/>
      <c r="C31" s="39"/>
      <c r="D31" s="39"/>
      <c r="E31" s="39"/>
      <c r="F31" s="37"/>
      <c r="G31" s="38"/>
      <c r="H31" s="39"/>
      <c r="I31" s="39"/>
      <c r="J31" s="39"/>
      <c r="K31" s="39"/>
      <c r="L31" s="40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40"/>
    </row>
    <row r="32" spans="1:26" s="6" customFormat="1" ht="5.0999999999999996" customHeight="1" x14ac:dyDescent="0.2">
      <c r="A32" s="8"/>
      <c r="B32" s="8"/>
      <c r="D32" s="9"/>
      <c r="F32" s="8"/>
      <c r="G32" s="8"/>
      <c r="I32" s="9"/>
    </row>
    <row r="33" spans="1:23" s="6" customFormat="1" ht="12.75" x14ac:dyDescent="0.2">
      <c r="A33" s="21" t="s">
        <v>34</v>
      </c>
      <c r="B33" s="21"/>
      <c r="C33" s="22">
        <f>COUNTIF(B2:B29,"&gt;"&amp;B34)</f>
        <v>7</v>
      </c>
      <c r="D33" s="9"/>
      <c r="F33" s="21" t="s">
        <v>34</v>
      </c>
      <c r="G33" s="21"/>
      <c r="H33" s="22">
        <f>COUNTIF(G2:G29,"&gt;"&amp;G34)</f>
        <v>7</v>
      </c>
      <c r="I33" s="9"/>
      <c r="N33" s="33" t="str">
        <f>A33</f>
        <v>Q4</v>
      </c>
      <c r="O33" s="33"/>
      <c r="P33" s="33">
        <f>C33</f>
        <v>7</v>
      </c>
      <c r="Q33" s="33"/>
      <c r="R33" s="33" t="str">
        <f>F33</f>
        <v>Q4</v>
      </c>
      <c r="T33" s="33">
        <f>H33</f>
        <v>7</v>
      </c>
      <c r="V33" s="33"/>
      <c r="W33" s="33"/>
    </row>
    <row r="34" spans="1:23" s="6" customFormat="1" ht="12.75" x14ac:dyDescent="0.2">
      <c r="A34" s="21" t="s">
        <v>2</v>
      </c>
      <c r="B34" s="23">
        <f>_xlfn.QUARTILE.EXC($B$2:$B$29,3)</f>
        <v>8.0749999999999993</v>
      </c>
      <c r="C34" s="24">
        <f>COUNTIF(B2:B29,"&gt;"&amp;B35)-COUNTIF(B2:B29,"&gt;"&amp;B34)</f>
        <v>6</v>
      </c>
      <c r="D34" s="9"/>
      <c r="F34" s="21" t="s">
        <v>2</v>
      </c>
      <c r="G34" s="23">
        <f>_xlfn.QUARTILE.EXC($B$2:$B$29,3)</f>
        <v>8.0749999999999993</v>
      </c>
      <c r="H34" s="24">
        <f>COUNTIF(G2:G29,"&gt;"&amp;G35)-COUNTIF(G2:G29,"&gt;"&amp;G34)</f>
        <v>3</v>
      </c>
      <c r="I34" s="9"/>
      <c r="K34" s="30" t="s">
        <v>35</v>
      </c>
      <c r="L34" s="22">
        <f>COUNTIF(L2:L29,"&gt;0")</f>
        <v>9</v>
      </c>
      <c r="N34" s="33" t="str">
        <f>A34</f>
        <v>Q3</v>
      </c>
      <c r="O34" s="34">
        <f>B34</f>
        <v>8.0749999999999993</v>
      </c>
      <c r="P34" s="33">
        <f>C34</f>
        <v>6</v>
      </c>
      <c r="R34" s="33" t="str">
        <f>F34</f>
        <v>Q3</v>
      </c>
      <c r="S34" s="34">
        <f>B34</f>
        <v>8.0749999999999993</v>
      </c>
      <c r="T34" s="33">
        <f>H34</f>
        <v>3</v>
      </c>
      <c r="V34" s="30" t="s">
        <v>35</v>
      </c>
      <c r="W34" s="33">
        <f>L34</f>
        <v>9</v>
      </c>
    </row>
    <row r="35" spans="1:23" s="6" customFormat="1" ht="12.75" x14ac:dyDescent="0.2">
      <c r="A35" s="21" t="s">
        <v>1</v>
      </c>
      <c r="B35" s="23">
        <f>_xlfn.QUARTILE.EXC($B$2:$B$29,2)</f>
        <v>7.2</v>
      </c>
      <c r="C35" s="24">
        <f>COUNTIF(B2:B29,"&gt;"&amp;B36)-COUNTIF(B2:B29,"&gt;"&amp;B35)</f>
        <v>7</v>
      </c>
      <c r="D35" s="9"/>
      <c r="F35" s="21" t="s">
        <v>1</v>
      </c>
      <c r="G35" s="23">
        <f>_xlfn.QUARTILE.EXC($B$2:$B$29,2)</f>
        <v>7.2</v>
      </c>
      <c r="H35" s="24">
        <f>COUNTIF(G2:G29,"&gt;"&amp;G36)-COUNTIF(G2:G29,"&gt;"&amp;G35)</f>
        <v>5</v>
      </c>
      <c r="I35" s="9"/>
      <c r="K35" s="30" t="s">
        <v>36</v>
      </c>
      <c r="L35" s="44">
        <f>COUNTIF(L2:L29,"=0")</f>
        <v>4</v>
      </c>
      <c r="N35" s="33" t="str">
        <f>A35</f>
        <v>Q2</v>
      </c>
      <c r="O35" s="34">
        <f>B35</f>
        <v>7.2</v>
      </c>
      <c r="P35" s="33">
        <f>C35</f>
        <v>7</v>
      </c>
      <c r="R35" s="33" t="str">
        <f>F35</f>
        <v>Q2</v>
      </c>
      <c r="S35" s="34">
        <f>B35</f>
        <v>7.2</v>
      </c>
      <c r="T35" s="33">
        <f>H35</f>
        <v>5</v>
      </c>
      <c r="V35" s="30" t="s">
        <v>36</v>
      </c>
      <c r="W35" s="43">
        <f>L35</f>
        <v>4</v>
      </c>
    </row>
    <row r="36" spans="1:23" s="6" customFormat="1" ht="12.75" x14ac:dyDescent="0.2">
      <c r="A36" s="27" t="s">
        <v>0</v>
      </c>
      <c r="B36" s="28">
        <f>_xlfn.QUARTILE.EXC($B$2:$B$29,1)</f>
        <v>6.6</v>
      </c>
      <c r="C36" s="29">
        <f>COUNTIF(B2:B29,"&lt;="&amp;B36)</f>
        <v>8</v>
      </c>
      <c r="D36" s="9"/>
      <c r="F36" s="27" t="s">
        <v>0</v>
      </c>
      <c r="G36" s="28">
        <f>_xlfn.QUARTILE.EXC($B$2:$B$29,1)</f>
        <v>6.6</v>
      </c>
      <c r="H36" s="29">
        <f>COUNTIF(G2:G29,"&lt;="&amp;G36)</f>
        <v>13</v>
      </c>
      <c r="I36" s="9"/>
      <c r="K36" s="31" t="s">
        <v>37</v>
      </c>
      <c r="L36" s="42">
        <f>COUNTIF(L2:L29,"&lt;0")</f>
        <v>15</v>
      </c>
      <c r="N36" s="35" t="str">
        <f>A36</f>
        <v>Q1</v>
      </c>
      <c r="O36" s="36">
        <f>B36</f>
        <v>6.6</v>
      </c>
      <c r="P36" s="35">
        <f>C36</f>
        <v>8</v>
      </c>
      <c r="R36" s="35" t="str">
        <f>F36</f>
        <v>Q1</v>
      </c>
      <c r="S36" s="36">
        <f>B36</f>
        <v>6.6</v>
      </c>
      <c r="T36" s="35">
        <f>H36</f>
        <v>13</v>
      </c>
      <c r="V36" s="31" t="s">
        <v>37</v>
      </c>
      <c r="W36" s="41">
        <f>L36</f>
        <v>15</v>
      </c>
    </row>
    <row r="37" spans="1:23" x14ac:dyDescent="0.25">
      <c r="A37" s="25"/>
      <c r="B37" s="25"/>
      <c r="C37" s="26">
        <f>SUM(C33:C36)</f>
        <v>28</v>
      </c>
      <c r="F37" s="25"/>
      <c r="G37" s="25"/>
      <c r="H37" s="26">
        <f>SUM(H33:H36)</f>
        <v>28</v>
      </c>
      <c r="L37" s="32">
        <f>SUM(L34:L36)</f>
        <v>28</v>
      </c>
      <c r="N37" s="33"/>
      <c r="O37" s="33"/>
      <c r="P37" s="33">
        <f>C37</f>
        <v>28</v>
      </c>
      <c r="T37" s="33">
        <f>H37</f>
        <v>28</v>
      </c>
      <c r="W37" s="33">
        <f>L37</f>
        <v>28</v>
      </c>
    </row>
    <row r="38" spans="1:23" ht="5.0999999999999996" customHeight="1" x14ac:dyDescent="0.25"/>
    <row r="39" spans="1:23" s="6" customFormat="1" ht="5.0999999999999996" customHeight="1" x14ac:dyDescent="0.2">
      <c r="A39" s="37"/>
      <c r="B39" s="38"/>
      <c r="C39" s="39"/>
      <c r="D39" s="39"/>
      <c r="E39" s="39"/>
      <c r="F39" s="37"/>
      <c r="G39" s="38"/>
      <c r="H39" s="39"/>
      <c r="I39" s="39"/>
      <c r="J39" s="39"/>
      <c r="K39" s="39"/>
      <c r="L39" s="40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40"/>
    </row>
  </sheetData>
  <sortState ref="V2:W29">
    <sortCondition descending="1" ref="W2:W29"/>
    <sortCondition ref="V2:V29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39"/>
  <sheetViews>
    <sheetView zoomScale="120" zoomScaleNormal="120" workbookViewId="0"/>
  </sheetViews>
  <sheetFormatPr baseColWidth="10" defaultRowHeight="15" x14ac:dyDescent="0.25"/>
  <cols>
    <col min="1" max="1" width="6.7109375" style="2" customWidth="1"/>
    <col min="2" max="2" width="7.140625" style="2" bestFit="1" customWidth="1"/>
    <col min="3" max="3" width="10.5703125" style="1" bestFit="1" customWidth="1"/>
    <col min="4" max="4" width="4.7109375" style="58" customWidth="1"/>
    <col min="5" max="5" width="6.85546875" style="1" customWidth="1"/>
    <col min="6" max="6" width="6.7109375" style="2" customWidth="1"/>
    <col min="7" max="7" width="7.140625" style="2" bestFit="1" customWidth="1"/>
    <col min="8" max="8" width="10.5703125" style="1" bestFit="1" customWidth="1"/>
    <col min="9" max="9" width="4.7109375" style="58" customWidth="1"/>
    <col min="10" max="10" width="6.85546875" style="1" customWidth="1"/>
    <col min="11" max="11" width="10.5703125" style="1" bestFit="1" customWidth="1"/>
    <col min="12" max="12" width="5.42578125" style="1" bestFit="1" customWidth="1"/>
    <col min="13" max="13" width="8.5703125" style="1" customWidth="1"/>
    <col min="14" max="14" width="6.85546875" style="1" customWidth="1"/>
    <col min="15" max="15" width="10.5703125" style="1" bestFit="1" customWidth="1"/>
    <col min="16" max="16" width="3" style="1" bestFit="1" customWidth="1"/>
    <col min="17" max="17" width="7" style="1" customWidth="1"/>
    <col min="18" max="18" width="6" style="1" bestFit="1" customWidth="1"/>
    <col min="19" max="19" width="10.5703125" style="1" bestFit="1" customWidth="1"/>
    <col min="20" max="20" width="3" style="1" bestFit="1" customWidth="1"/>
    <col min="21" max="21" width="6.7109375" style="1" customWidth="1"/>
    <col min="22" max="22" width="10.5703125" style="1" bestFit="1" customWidth="1"/>
    <col min="23" max="23" width="5.42578125" style="1" bestFit="1" customWidth="1"/>
    <col min="24" max="24" width="5" style="1" hidden="1" customWidth="1"/>
    <col min="25" max="25" width="6" style="1" hidden="1" customWidth="1"/>
    <col min="26" max="26" width="4" style="1" bestFit="1" customWidth="1"/>
    <col min="27" max="16384" width="11.42578125" style="1"/>
  </cols>
  <sheetData>
    <row r="1" spans="1:26" s="6" customFormat="1" ht="12.75" x14ac:dyDescent="0.2">
      <c r="A1" s="45" t="s">
        <v>38</v>
      </c>
      <c r="B1" s="3" t="s">
        <v>32</v>
      </c>
      <c r="C1" s="4">
        <v>2007</v>
      </c>
      <c r="D1" s="5" t="s">
        <v>31</v>
      </c>
      <c r="F1" s="45" t="s">
        <v>38</v>
      </c>
      <c r="G1" s="3" t="s">
        <v>32</v>
      </c>
      <c r="H1" s="4">
        <v>2014</v>
      </c>
      <c r="I1" s="5" t="s">
        <v>31</v>
      </c>
      <c r="K1" s="11"/>
      <c r="L1" s="5" t="s">
        <v>33</v>
      </c>
      <c r="N1" s="15" t="s">
        <v>32</v>
      </c>
      <c r="O1" s="19">
        <v>2007</v>
      </c>
      <c r="P1" s="17" t="s">
        <v>31</v>
      </c>
      <c r="R1" s="16" t="s">
        <v>32</v>
      </c>
      <c r="S1" s="19">
        <v>2014</v>
      </c>
      <c r="T1" s="17" t="s">
        <v>31</v>
      </c>
      <c r="V1" s="16"/>
      <c r="W1" s="16" t="s">
        <v>33</v>
      </c>
    </row>
    <row r="2" spans="1:26" s="6" customFormat="1" ht="12.75" x14ac:dyDescent="0.2">
      <c r="A2" s="12">
        <v>4.9535714285714283</v>
      </c>
      <c r="B2" s="7">
        <f t="shared" ref="B2:B29" si="0">ROUND(A2,1)</f>
        <v>5</v>
      </c>
      <c r="C2" s="6" t="s">
        <v>13</v>
      </c>
      <c r="D2" s="6">
        <f>_xlfn.RANK.EQ(B2,$B$2:$B$29)</f>
        <v>24</v>
      </c>
      <c r="F2" s="12">
        <v>5.4678571428571425</v>
      </c>
      <c r="G2" s="7">
        <f t="shared" ref="G2:G29" si="1">ROUND(F2,1)</f>
        <v>5.5</v>
      </c>
      <c r="H2" s="6" t="s">
        <v>13</v>
      </c>
      <c r="I2" s="6">
        <f>_xlfn.RANK.EQ(G2,$G$2:$G$29)</f>
        <v>17</v>
      </c>
      <c r="K2" s="6" t="s">
        <v>13</v>
      </c>
      <c r="L2" s="14">
        <f>ROUND(G2-B2,1)</f>
        <v>0.5</v>
      </c>
      <c r="N2" s="10">
        <v>7.4</v>
      </c>
      <c r="O2" s="6" t="s">
        <v>9</v>
      </c>
      <c r="P2" s="6">
        <v>1</v>
      </c>
      <c r="R2" s="10">
        <v>7.6</v>
      </c>
      <c r="S2" s="6" t="s">
        <v>20</v>
      </c>
      <c r="T2" s="6">
        <v>1</v>
      </c>
      <c r="V2" s="6" t="s">
        <v>12</v>
      </c>
      <c r="W2" s="14">
        <v>1.5</v>
      </c>
      <c r="X2" s="6">
        <f>ABS(W2*2810)</f>
        <v>4215</v>
      </c>
      <c r="Y2" s="60">
        <f>SUM((X2*4)/3.141)</f>
        <v>5367.7172874880607</v>
      </c>
      <c r="Z2" s="60">
        <f>SQRT(Y2)</f>
        <v>73.26470697060121</v>
      </c>
    </row>
    <row r="3" spans="1:26" s="6" customFormat="1" ht="12.75" x14ac:dyDescent="0.2">
      <c r="A3" s="12">
        <v>7.4285714285714279</v>
      </c>
      <c r="B3" s="7">
        <f t="shared" si="0"/>
        <v>7.4</v>
      </c>
      <c r="C3" s="6" t="s">
        <v>9</v>
      </c>
      <c r="D3" s="6">
        <f t="shared" ref="D3:D29" si="2">_xlfn.RANK.EQ(B3,$B$2:$B$29)</f>
        <v>1</v>
      </c>
      <c r="F3" s="12">
        <v>6.1750000000000007</v>
      </c>
      <c r="G3" s="7">
        <f t="shared" si="1"/>
        <v>6.2</v>
      </c>
      <c r="H3" s="6" t="s">
        <v>9</v>
      </c>
      <c r="I3" s="6">
        <f t="shared" ref="I3:I29" si="3">_xlfn.RANK.EQ(G3,$G$2:$G$29)</f>
        <v>8</v>
      </c>
      <c r="K3" s="6" t="s">
        <v>9</v>
      </c>
      <c r="L3" s="14">
        <f t="shared" ref="L3:L29" si="4">ROUND(G3-B3,1)</f>
        <v>-1.2</v>
      </c>
      <c r="N3" s="10"/>
      <c r="O3" s="6" t="s">
        <v>20</v>
      </c>
      <c r="R3" s="10">
        <v>7.3</v>
      </c>
      <c r="S3" s="6" t="s">
        <v>25</v>
      </c>
      <c r="T3" s="6">
        <v>2</v>
      </c>
      <c r="V3" s="6" t="s">
        <v>29</v>
      </c>
      <c r="W3" s="14">
        <v>0.9</v>
      </c>
      <c r="X3" s="6">
        <f t="shared" ref="X3:X29" si="5">ABS(W3*2810)</f>
        <v>2529</v>
      </c>
      <c r="Y3" s="60">
        <f t="shared" ref="Y3:Y29" si="6">SUM((X3*4)/3.141)</f>
        <v>3220.6303724928366</v>
      </c>
      <c r="Z3" s="60">
        <f t="shared" ref="Z3:Z29" si="7">SQRT(Y3)</f>
        <v>56.750597992380982</v>
      </c>
    </row>
    <row r="4" spans="1:26" s="6" customFormat="1" ht="12.75" x14ac:dyDescent="0.2">
      <c r="A4" s="12">
        <v>5.5321428571428575</v>
      </c>
      <c r="B4" s="7">
        <f t="shared" si="0"/>
        <v>5.5</v>
      </c>
      <c r="C4" s="6" t="s">
        <v>24</v>
      </c>
      <c r="D4" s="6">
        <f t="shared" si="2"/>
        <v>20</v>
      </c>
      <c r="F4" s="12">
        <v>5.5</v>
      </c>
      <c r="G4" s="7">
        <f t="shared" si="1"/>
        <v>5.5</v>
      </c>
      <c r="H4" s="6" t="s">
        <v>24</v>
      </c>
      <c r="I4" s="6">
        <f t="shared" si="3"/>
        <v>17</v>
      </c>
      <c r="K4" s="6" t="s">
        <v>24</v>
      </c>
      <c r="L4" s="14">
        <f t="shared" si="4"/>
        <v>0</v>
      </c>
      <c r="N4" s="10">
        <v>6.9</v>
      </c>
      <c r="O4" s="6" t="s">
        <v>11</v>
      </c>
      <c r="P4" s="6">
        <v>3</v>
      </c>
      <c r="R4" s="10">
        <v>7</v>
      </c>
      <c r="S4" s="6" t="s">
        <v>22</v>
      </c>
      <c r="T4" s="6">
        <v>3</v>
      </c>
      <c r="V4" s="6" t="s">
        <v>3</v>
      </c>
      <c r="W4" s="14">
        <v>0.8</v>
      </c>
      <c r="X4" s="6">
        <f t="shared" si="5"/>
        <v>2248</v>
      </c>
      <c r="Y4" s="60">
        <f t="shared" si="6"/>
        <v>2862.7825533269661</v>
      </c>
      <c r="Z4" s="60">
        <f t="shared" si="7"/>
        <v>53.504976902405687</v>
      </c>
    </row>
    <row r="5" spans="1:26" s="6" customFormat="1" ht="12.75" x14ac:dyDescent="0.2">
      <c r="A5" s="12">
        <v>4.9214285714285708</v>
      </c>
      <c r="B5" s="7">
        <f t="shared" si="0"/>
        <v>4.9000000000000004</v>
      </c>
      <c r="C5" s="6" t="s">
        <v>3</v>
      </c>
      <c r="D5" s="6">
        <f t="shared" si="2"/>
        <v>25</v>
      </c>
      <c r="F5" s="12">
        <v>5.7249999999999996</v>
      </c>
      <c r="G5" s="7">
        <f t="shared" si="1"/>
        <v>5.7</v>
      </c>
      <c r="H5" s="6" t="s">
        <v>3</v>
      </c>
      <c r="I5" s="6">
        <f t="shared" si="3"/>
        <v>16</v>
      </c>
      <c r="K5" s="6" t="s">
        <v>3</v>
      </c>
      <c r="L5" s="14">
        <f t="shared" si="4"/>
        <v>0.8</v>
      </c>
      <c r="N5" s="10">
        <v>6.8</v>
      </c>
      <c r="O5" s="6" t="s">
        <v>25</v>
      </c>
      <c r="P5" s="6">
        <v>4</v>
      </c>
      <c r="R5" s="10"/>
      <c r="S5" s="6" t="s">
        <v>7</v>
      </c>
      <c r="V5" s="6" t="s">
        <v>7</v>
      </c>
      <c r="W5" s="14"/>
      <c r="X5" s="6">
        <f t="shared" si="5"/>
        <v>0</v>
      </c>
      <c r="Y5" s="60">
        <f t="shared" si="6"/>
        <v>0</v>
      </c>
      <c r="Z5" s="60">
        <f t="shared" si="7"/>
        <v>0</v>
      </c>
    </row>
    <row r="6" spans="1:26" s="6" customFormat="1" ht="12.75" x14ac:dyDescent="0.2">
      <c r="A6" s="12">
        <v>5.757142857142858</v>
      </c>
      <c r="B6" s="7">
        <f t="shared" si="0"/>
        <v>5.8</v>
      </c>
      <c r="C6" s="6" t="s">
        <v>6</v>
      </c>
      <c r="D6" s="6">
        <f t="shared" si="2"/>
        <v>17</v>
      </c>
      <c r="F6" s="12">
        <v>3.3785714285714281</v>
      </c>
      <c r="G6" s="7">
        <f t="shared" si="1"/>
        <v>3.4</v>
      </c>
      <c r="H6" s="6" t="s">
        <v>6</v>
      </c>
      <c r="I6" s="6">
        <f t="shared" si="3"/>
        <v>27</v>
      </c>
      <c r="K6" s="6" t="s">
        <v>6</v>
      </c>
      <c r="L6" s="14">
        <f t="shared" si="4"/>
        <v>-2.4</v>
      </c>
      <c r="N6" s="10">
        <v>6.7</v>
      </c>
      <c r="O6" s="6" t="s">
        <v>5</v>
      </c>
      <c r="P6" s="6">
        <v>5</v>
      </c>
      <c r="R6" s="47">
        <v>6.7</v>
      </c>
      <c r="S6" s="18" t="s">
        <v>29</v>
      </c>
      <c r="T6" s="18">
        <v>5</v>
      </c>
      <c r="V6" s="6" t="s">
        <v>10</v>
      </c>
      <c r="W6" s="14"/>
      <c r="X6" s="6">
        <f t="shared" si="5"/>
        <v>0</v>
      </c>
      <c r="Y6" s="60">
        <f t="shared" si="6"/>
        <v>0</v>
      </c>
      <c r="Z6" s="60">
        <f t="shared" si="7"/>
        <v>0</v>
      </c>
    </row>
    <row r="7" spans="1:26" s="6" customFormat="1" ht="12.75" x14ac:dyDescent="0.2">
      <c r="A7" s="12">
        <v>5.1142857142857139</v>
      </c>
      <c r="B7" s="7">
        <f t="shared" si="0"/>
        <v>5.0999999999999996</v>
      </c>
      <c r="C7" s="6" t="s">
        <v>4</v>
      </c>
      <c r="D7" s="6">
        <f t="shared" si="2"/>
        <v>23</v>
      </c>
      <c r="F7" s="12">
        <v>5.2428571428571429</v>
      </c>
      <c r="G7" s="7">
        <f t="shared" si="1"/>
        <v>5.2</v>
      </c>
      <c r="H7" s="6" t="s">
        <v>4</v>
      </c>
      <c r="I7" s="6">
        <f t="shared" si="3"/>
        <v>20</v>
      </c>
      <c r="K7" s="6" t="s">
        <v>4</v>
      </c>
      <c r="L7" s="14">
        <f t="shared" si="4"/>
        <v>0.1</v>
      </c>
      <c r="N7" s="10">
        <v>6.6</v>
      </c>
      <c r="O7" s="6" t="s">
        <v>8</v>
      </c>
      <c r="P7" s="6">
        <v>6</v>
      </c>
      <c r="R7" s="10">
        <v>6.4</v>
      </c>
      <c r="S7" s="6" t="s">
        <v>16</v>
      </c>
      <c r="T7" s="6">
        <v>6</v>
      </c>
      <c r="V7" s="6" t="s">
        <v>17</v>
      </c>
      <c r="W7" s="14">
        <v>0.6</v>
      </c>
      <c r="X7" s="6">
        <f t="shared" si="5"/>
        <v>1686</v>
      </c>
      <c r="Y7" s="60">
        <f t="shared" si="6"/>
        <v>2147.0869149952246</v>
      </c>
      <c r="Z7" s="60">
        <f t="shared" si="7"/>
        <v>46.336669226382952</v>
      </c>
    </row>
    <row r="8" spans="1:26" s="6" customFormat="1" ht="12.75" x14ac:dyDescent="0.2">
      <c r="A8" s="12">
        <v>6.2714285714285705</v>
      </c>
      <c r="B8" s="7">
        <f t="shared" si="0"/>
        <v>6.3</v>
      </c>
      <c r="C8" s="6" t="s">
        <v>16</v>
      </c>
      <c r="D8" s="6">
        <f t="shared" si="2"/>
        <v>11</v>
      </c>
      <c r="F8" s="12">
        <v>6.3999999999999995</v>
      </c>
      <c r="G8" s="7">
        <f t="shared" si="1"/>
        <v>6.4</v>
      </c>
      <c r="H8" s="6" t="s">
        <v>16</v>
      </c>
      <c r="I8" s="6">
        <f t="shared" si="3"/>
        <v>6</v>
      </c>
      <c r="K8" s="6" t="s">
        <v>16</v>
      </c>
      <c r="L8" s="14">
        <f t="shared" si="4"/>
        <v>0.1</v>
      </c>
      <c r="N8" s="47"/>
      <c r="O8" s="18" t="s">
        <v>22</v>
      </c>
      <c r="P8" s="18"/>
      <c r="R8" s="10">
        <v>6.3</v>
      </c>
      <c r="S8" s="6" t="s">
        <v>26</v>
      </c>
      <c r="T8" s="6">
        <v>7</v>
      </c>
      <c r="V8" s="6" t="s">
        <v>13</v>
      </c>
      <c r="W8" s="14">
        <v>0.5</v>
      </c>
      <c r="X8" s="6">
        <f t="shared" si="5"/>
        <v>1405</v>
      </c>
      <c r="Y8" s="60">
        <f t="shared" si="6"/>
        <v>1789.2390958293538</v>
      </c>
      <c r="Z8" s="60">
        <f t="shared" si="7"/>
        <v>42.299398291575656</v>
      </c>
    </row>
    <row r="9" spans="1:26" s="6" customFormat="1" ht="12.75" x14ac:dyDescent="0.2">
      <c r="A9" s="12">
        <v>6.4642857142857153</v>
      </c>
      <c r="B9" s="7">
        <f t="shared" si="0"/>
        <v>6.5</v>
      </c>
      <c r="C9" s="6" t="s">
        <v>26</v>
      </c>
      <c r="D9" s="6">
        <f t="shared" si="2"/>
        <v>8</v>
      </c>
      <c r="F9" s="12">
        <v>6.3035714285714279</v>
      </c>
      <c r="G9" s="7">
        <f t="shared" si="1"/>
        <v>6.3</v>
      </c>
      <c r="H9" s="6" t="s">
        <v>26</v>
      </c>
      <c r="I9" s="6">
        <f t="shared" si="3"/>
        <v>7</v>
      </c>
      <c r="K9" s="6" t="s">
        <v>26</v>
      </c>
      <c r="L9" s="14">
        <f t="shared" si="4"/>
        <v>-0.2</v>
      </c>
      <c r="N9" s="10">
        <v>6.5</v>
      </c>
      <c r="O9" s="6" t="s">
        <v>26</v>
      </c>
      <c r="P9" s="6">
        <v>8</v>
      </c>
      <c r="R9" s="10">
        <v>6.2</v>
      </c>
      <c r="S9" s="6" t="s">
        <v>9</v>
      </c>
      <c r="T9" s="6">
        <v>8</v>
      </c>
      <c r="V9" s="6" t="s">
        <v>25</v>
      </c>
      <c r="W9" s="14"/>
      <c r="X9" s="6">
        <f t="shared" si="5"/>
        <v>0</v>
      </c>
      <c r="Y9" s="60">
        <f t="shared" si="6"/>
        <v>0</v>
      </c>
      <c r="Z9" s="60">
        <f t="shared" si="7"/>
        <v>0</v>
      </c>
    </row>
    <row r="10" spans="1:26" s="6" customFormat="1" ht="12.75" x14ac:dyDescent="0.2">
      <c r="A10" s="12">
        <v>4.3107142857142859</v>
      </c>
      <c r="B10" s="7">
        <f t="shared" si="0"/>
        <v>4.3</v>
      </c>
      <c r="C10" s="6" t="s">
        <v>12</v>
      </c>
      <c r="D10" s="6">
        <f t="shared" si="2"/>
        <v>27</v>
      </c>
      <c r="F10" s="12">
        <v>5.7571428571428571</v>
      </c>
      <c r="G10" s="7">
        <f t="shared" si="1"/>
        <v>5.8</v>
      </c>
      <c r="H10" s="6" t="s">
        <v>12</v>
      </c>
      <c r="I10" s="6">
        <f t="shared" si="3"/>
        <v>14</v>
      </c>
      <c r="K10" s="6" t="s">
        <v>12</v>
      </c>
      <c r="L10" s="14">
        <f t="shared" si="4"/>
        <v>1.5</v>
      </c>
      <c r="N10" s="10">
        <v>6.4</v>
      </c>
      <c r="O10" s="6" t="s">
        <v>19</v>
      </c>
      <c r="P10" s="6">
        <v>9</v>
      </c>
      <c r="R10" s="47">
        <v>6.1</v>
      </c>
      <c r="S10" s="18" t="s">
        <v>17</v>
      </c>
      <c r="T10" s="18">
        <v>9</v>
      </c>
      <c r="V10" s="6" t="s">
        <v>22</v>
      </c>
      <c r="W10" s="14">
        <v>0.4</v>
      </c>
      <c r="X10" s="6">
        <f t="shared" si="5"/>
        <v>1124</v>
      </c>
      <c r="Y10" s="60">
        <f t="shared" si="6"/>
        <v>1431.391276663483</v>
      </c>
      <c r="Z10" s="60">
        <f t="shared" si="7"/>
        <v>37.833731994920655</v>
      </c>
    </row>
    <row r="11" spans="1:26" s="6" customFormat="1" ht="12.75" x14ac:dyDescent="0.2">
      <c r="A11" s="12">
        <v>6.4</v>
      </c>
      <c r="B11" s="7">
        <f t="shared" si="0"/>
        <v>6.4</v>
      </c>
      <c r="C11" s="6" t="s">
        <v>19</v>
      </c>
      <c r="D11" s="6">
        <f t="shared" si="2"/>
        <v>9</v>
      </c>
      <c r="F11" s="12">
        <v>5.5</v>
      </c>
      <c r="G11" s="7">
        <f t="shared" si="1"/>
        <v>5.5</v>
      </c>
      <c r="H11" s="6" t="s">
        <v>19</v>
      </c>
      <c r="I11" s="6">
        <f t="shared" si="3"/>
        <v>17</v>
      </c>
      <c r="K11" s="6" t="s">
        <v>19</v>
      </c>
      <c r="L11" s="14">
        <f t="shared" si="4"/>
        <v>-0.9</v>
      </c>
      <c r="N11" s="10"/>
      <c r="O11" s="6" t="s">
        <v>30</v>
      </c>
      <c r="R11" s="10">
        <v>6</v>
      </c>
      <c r="S11" s="6" t="s">
        <v>18</v>
      </c>
      <c r="T11" s="6">
        <v>10</v>
      </c>
      <c r="V11" s="6" t="s">
        <v>28</v>
      </c>
      <c r="W11" s="14">
        <v>0.2</v>
      </c>
      <c r="X11" s="6">
        <f t="shared" si="5"/>
        <v>562</v>
      </c>
      <c r="Y11" s="60">
        <f t="shared" si="6"/>
        <v>715.69563833174152</v>
      </c>
      <c r="Z11" s="60">
        <f t="shared" si="7"/>
        <v>26.752488451202844</v>
      </c>
    </row>
    <row r="12" spans="1:26" s="6" customFormat="1" ht="12.75" x14ac:dyDescent="0.2">
      <c r="A12" s="12">
        <v>6.0142857142857151</v>
      </c>
      <c r="B12" s="7">
        <f t="shared" si="0"/>
        <v>6</v>
      </c>
      <c r="C12" s="6" t="s">
        <v>18</v>
      </c>
      <c r="D12" s="6">
        <f t="shared" si="2"/>
        <v>14</v>
      </c>
      <c r="F12" s="12">
        <v>5.95</v>
      </c>
      <c r="G12" s="7">
        <f t="shared" si="1"/>
        <v>6</v>
      </c>
      <c r="H12" s="6" t="s">
        <v>18</v>
      </c>
      <c r="I12" s="6">
        <f t="shared" si="3"/>
        <v>10</v>
      </c>
      <c r="K12" s="6" t="s">
        <v>18</v>
      </c>
      <c r="L12" s="14">
        <f t="shared" si="4"/>
        <v>0</v>
      </c>
      <c r="N12" s="10">
        <v>6.3</v>
      </c>
      <c r="O12" s="6" t="s">
        <v>16</v>
      </c>
      <c r="P12" s="6">
        <v>11</v>
      </c>
      <c r="R12" s="10"/>
      <c r="S12" s="6" t="s">
        <v>23</v>
      </c>
      <c r="V12" s="6" t="s">
        <v>20</v>
      </c>
      <c r="W12" s="14"/>
      <c r="X12" s="6">
        <f t="shared" si="5"/>
        <v>0</v>
      </c>
      <c r="Y12" s="60">
        <f t="shared" si="6"/>
        <v>0</v>
      </c>
      <c r="Z12" s="60">
        <f t="shared" si="7"/>
        <v>0</v>
      </c>
    </row>
    <row r="13" spans="1:26" s="6" customFormat="1" ht="12.75" x14ac:dyDescent="0.2">
      <c r="A13" s="12">
        <v>6.4</v>
      </c>
      <c r="B13" s="7">
        <f t="shared" si="0"/>
        <v>6.4</v>
      </c>
      <c r="C13" s="6" t="s">
        <v>30</v>
      </c>
      <c r="D13" s="6">
        <f t="shared" si="2"/>
        <v>9</v>
      </c>
      <c r="F13" s="12">
        <v>3.217857142857143</v>
      </c>
      <c r="G13" s="7">
        <f t="shared" si="1"/>
        <v>3.2</v>
      </c>
      <c r="H13" s="6" t="s">
        <v>30</v>
      </c>
      <c r="I13" s="6">
        <f t="shared" si="3"/>
        <v>28</v>
      </c>
      <c r="K13" s="6" t="s">
        <v>30</v>
      </c>
      <c r="L13" s="14">
        <f t="shared" si="4"/>
        <v>-3.2</v>
      </c>
      <c r="N13" s="10">
        <v>6.2</v>
      </c>
      <c r="O13" s="6" t="s">
        <v>27</v>
      </c>
      <c r="P13" s="6">
        <v>12</v>
      </c>
      <c r="R13" s="10"/>
      <c r="S13" s="6" t="s">
        <v>14</v>
      </c>
      <c r="V13" s="6" t="s">
        <v>4</v>
      </c>
      <c r="W13" s="14">
        <v>0.1</v>
      </c>
      <c r="X13" s="6">
        <f t="shared" si="5"/>
        <v>281</v>
      </c>
      <c r="Y13" s="60">
        <f t="shared" si="6"/>
        <v>357.84781916587076</v>
      </c>
      <c r="Z13" s="60">
        <f t="shared" si="7"/>
        <v>18.916865997460327</v>
      </c>
    </row>
    <row r="14" spans="1:26" s="6" customFormat="1" ht="12.75" x14ac:dyDescent="0.2">
      <c r="A14" s="12">
        <v>5.7892857142857146</v>
      </c>
      <c r="B14" s="7">
        <f t="shared" si="0"/>
        <v>5.8</v>
      </c>
      <c r="C14" s="6" t="s">
        <v>21</v>
      </c>
      <c r="D14" s="6">
        <f t="shared" si="2"/>
        <v>17</v>
      </c>
      <c r="F14" s="12">
        <v>5.8535714285714278</v>
      </c>
      <c r="G14" s="7">
        <f t="shared" si="1"/>
        <v>5.9</v>
      </c>
      <c r="H14" s="6" t="s">
        <v>21</v>
      </c>
      <c r="I14" s="6">
        <f t="shared" si="3"/>
        <v>13</v>
      </c>
      <c r="K14" s="6" t="s">
        <v>21</v>
      </c>
      <c r="L14" s="14">
        <f t="shared" si="4"/>
        <v>0.1</v>
      </c>
      <c r="N14" s="47"/>
      <c r="O14" s="18" t="s">
        <v>7</v>
      </c>
      <c r="P14" s="18"/>
      <c r="R14" s="10">
        <v>5.9</v>
      </c>
      <c r="S14" s="6" t="s">
        <v>21</v>
      </c>
      <c r="T14" s="6">
        <v>13</v>
      </c>
      <c r="V14" s="6" t="s">
        <v>16</v>
      </c>
      <c r="W14" s="14"/>
      <c r="X14" s="6">
        <f t="shared" si="5"/>
        <v>0</v>
      </c>
      <c r="Y14" s="60">
        <f t="shared" si="6"/>
        <v>0</v>
      </c>
      <c r="Z14" s="60">
        <f t="shared" si="7"/>
        <v>0</v>
      </c>
    </row>
    <row r="15" spans="1:26" s="6" customFormat="1" ht="12.75" x14ac:dyDescent="0.2">
      <c r="A15" s="12">
        <v>6.5607142857142859</v>
      </c>
      <c r="B15" s="7">
        <f t="shared" si="0"/>
        <v>6.6</v>
      </c>
      <c r="C15" s="6" t="s">
        <v>8</v>
      </c>
      <c r="D15" s="6">
        <f t="shared" si="2"/>
        <v>6</v>
      </c>
      <c r="F15" s="12">
        <v>5.7571428571428562</v>
      </c>
      <c r="G15" s="7">
        <f t="shared" si="1"/>
        <v>5.8</v>
      </c>
      <c r="H15" s="6" t="s">
        <v>8</v>
      </c>
      <c r="I15" s="6">
        <f t="shared" si="3"/>
        <v>14</v>
      </c>
      <c r="K15" s="6" t="s">
        <v>8</v>
      </c>
      <c r="L15" s="14">
        <f t="shared" si="4"/>
        <v>-0.8</v>
      </c>
      <c r="N15" s="10">
        <v>6</v>
      </c>
      <c r="O15" s="6" t="s">
        <v>18</v>
      </c>
      <c r="P15" s="6">
        <v>14</v>
      </c>
      <c r="R15" s="10">
        <v>5.8</v>
      </c>
      <c r="S15" s="6" t="s">
        <v>12</v>
      </c>
      <c r="T15" s="6">
        <v>14</v>
      </c>
      <c r="V15" s="18" t="s">
        <v>21</v>
      </c>
      <c r="W15" s="20"/>
      <c r="X15" s="18">
        <f t="shared" si="5"/>
        <v>0</v>
      </c>
      <c r="Y15" s="61">
        <f t="shared" si="6"/>
        <v>0</v>
      </c>
      <c r="Z15" s="61">
        <f t="shared" si="7"/>
        <v>0</v>
      </c>
    </row>
    <row r="16" spans="1:26" s="6" customFormat="1" ht="12.75" x14ac:dyDescent="0.2">
      <c r="A16" s="12">
        <v>5.5321428571428575</v>
      </c>
      <c r="B16" s="7">
        <f t="shared" si="0"/>
        <v>5.5</v>
      </c>
      <c r="C16" s="6" t="s">
        <v>15</v>
      </c>
      <c r="D16" s="6">
        <f t="shared" si="2"/>
        <v>20</v>
      </c>
      <c r="F16" s="12">
        <v>4.2464285714285719</v>
      </c>
      <c r="G16" s="7">
        <f t="shared" si="1"/>
        <v>4.2</v>
      </c>
      <c r="H16" s="6" t="s">
        <v>15</v>
      </c>
      <c r="I16" s="6">
        <f t="shared" si="3"/>
        <v>25</v>
      </c>
      <c r="K16" s="6" t="s">
        <v>15</v>
      </c>
      <c r="L16" s="14">
        <f t="shared" si="4"/>
        <v>-1.3</v>
      </c>
      <c r="N16" s="10"/>
      <c r="O16" s="6" t="s">
        <v>23</v>
      </c>
      <c r="R16" s="10"/>
      <c r="S16" s="6" t="s">
        <v>8</v>
      </c>
      <c r="V16" s="6" t="s">
        <v>24</v>
      </c>
      <c r="W16" s="14">
        <v>0</v>
      </c>
      <c r="X16" s="64">
        <f t="shared" si="5"/>
        <v>0</v>
      </c>
      <c r="Y16" s="65">
        <f t="shared" si="6"/>
        <v>0</v>
      </c>
      <c r="Z16" s="65">
        <f t="shared" si="7"/>
        <v>0</v>
      </c>
    </row>
    <row r="17" spans="1:26" s="6" customFormat="1" ht="12.75" x14ac:dyDescent="0.2">
      <c r="A17" s="12">
        <v>4.8571428571428568</v>
      </c>
      <c r="B17" s="7">
        <f t="shared" si="0"/>
        <v>4.9000000000000004</v>
      </c>
      <c r="C17" s="6" t="s">
        <v>28</v>
      </c>
      <c r="D17" s="6">
        <f t="shared" si="2"/>
        <v>25</v>
      </c>
      <c r="F17" s="12">
        <v>5.1142857142857139</v>
      </c>
      <c r="G17" s="7">
        <f t="shared" si="1"/>
        <v>5.0999999999999996</v>
      </c>
      <c r="H17" s="6" t="s">
        <v>28</v>
      </c>
      <c r="I17" s="6">
        <f t="shared" si="3"/>
        <v>21</v>
      </c>
      <c r="K17" s="6" t="s">
        <v>28</v>
      </c>
      <c r="L17" s="14">
        <f t="shared" si="4"/>
        <v>0.2</v>
      </c>
      <c r="N17" s="10"/>
      <c r="O17" s="6" t="s">
        <v>14</v>
      </c>
      <c r="R17" s="47">
        <v>5.7</v>
      </c>
      <c r="S17" s="18" t="s">
        <v>3</v>
      </c>
      <c r="T17" s="18">
        <v>16</v>
      </c>
      <c r="V17" s="6" t="s">
        <v>18</v>
      </c>
      <c r="W17" s="14"/>
      <c r="X17" s="64">
        <f t="shared" si="5"/>
        <v>0</v>
      </c>
      <c r="Y17" s="65">
        <f t="shared" si="6"/>
        <v>0</v>
      </c>
      <c r="Z17" s="65">
        <f t="shared" si="7"/>
        <v>0</v>
      </c>
    </row>
    <row r="18" spans="1:26" s="6" customFormat="1" ht="12.75" x14ac:dyDescent="0.2">
      <c r="A18" s="12">
        <v>5.7892857142857137</v>
      </c>
      <c r="B18" s="7">
        <f t="shared" si="0"/>
        <v>5.8</v>
      </c>
      <c r="C18" s="6" t="s">
        <v>29</v>
      </c>
      <c r="D18" s="6">
        <f t="shared" si="2"/>
        <v>17</v>
      </c>
      <c r="F18" s="12">
        <v>6.6892857142857141</v>
      </c>
      <c r="G18" s="7">
        <f t="shared" si="1"/>
        <v>6.7</v>
      </c>
      <c r="H18" s="6" t="s">
        <v>29</v>
      </c>
      <c r="I18" s="6">
        <f t="shared" si="3"/>
        <v>5</v>
      </c>
      <c r="K18" s="6" t="s">
        <v>29</v>
      </c>
      <c r="L18" s="14">
        <f t="shared" si="4"/>
        <v>0.9</v>
      </c>
      <c r="N18" s="10">
        <v>5.8</v>
      </c>
      <c r="O18" s="6" t="s">
        <v>6</v>
      </c>
      <c r="P18" s="6">
        <v>17</v>
      </c>
      <c r="R18" s="10">
        <v>5.5</v>
      </c>
      <c r="S18" s="6" t="s">
        <v>13</v>
      </c>
      <c r="T18" s="6">
        <v>17</v>
      </c>
      <c r="V18" s="6" t="s">
        <v>23</v>
      </c>
      <c r="W18" s="14"/>
      <c r="X18" s="64">
        <f t="shared" si="5"/>
        <v>0</v>
      </c>
      <c r="Y18" s="65">
        <f t="shared" si="6"/>
        <v>0</v>
      </c>
      <c r="Z18" s="65">
        <f t="shared" si="7"/>
        <v>0</v>
      </c>
    </row>
    <row r="19" spans="1:26" s="6" customFormat="1" ht="12.75" x14ac:dyDescent="0.2">
      <c r="A19" s="12">
        <v>7.3642857142857139</v>
      </c>
      <c r="B19" s="7">
        <f t="shared" si="0"/>
        <v>7.4</v>
      </c>
      <c r="C19" s="6" t="s">
        <v>20</v>
      </c>
      <c r="D19" s="6">
        <f t="shared" si="2"/>
        <v>1</v>
      </c>
      <c r="F19" s="12">
        <v>7.5892857142857153</v>
      </c>
      <c r="G19" s="7">
        <f t="shared" si="1"/>
        <v>7.6</v>
      </c>
      <c r="H19" s="6" t="s">
        <v>20</v>
      </c>
      <c r="I19" s="6">
        <f t="shared" si="3"/>
        <v>1</v>
      </c>
      <c r="K19" s="6" t="s">
        <v>20</v>
      </c>
      <c r="L19" s="14">
        <f t="shared" si="4"/>
        <v>0.2</v>
      </c>
      <c r="N19" s="10"/>
      <c r="O19" s="6" t="s">
        <v>21</v>
      </c>
      <c r="R19" s="10"/>
      <c r="S19" s="6" t="s">
        <v>24</v>
      </c>
      <c r="V19" s="18" t="s">
        <v>14</v>
      </c>
      <c r="W19" s="20"/>
      <c r="X19" s="66">
        <f t="shared" si="5"/>
        <v>0</v>
      </c>
      <c r="Y19" s="67">
        <f t="shared" si="6"/>
        <v>0</v>
      </c>
      <c r="Z19" s="67">
        <f t="shared" si="7"/>
        <v>0</v>
      </c>
    </row>
    <row r="20" spans="1:26" s="6" customFormat="1" ht="12.75" x14ac:dyDescent="0.2">
      <c r="A20" s="12">
        <v>6.7857142857142865</v>
      </c>
      <c r="B20" s="7">
        <f t="shared" si="0"/>
        <v>6.8</v>
      </c>
      <c r="C20" s="6" t="s">
        <v>25</v>
      </c>
      <c r="D20" s="6">
        <f t="shared" si="2"/>
        <v>4</v>
      </c>
      <c r="F20" s="12">
        <v>7.2678571428571441</v>
      </c>
      <c r="G20" s="7">
        <f t="shared" si="1"/>
        <v>7.3</v>
      </c>
      <c r="H20" s="6" t="s">
        <v>25</v>
      </c>
      <c r="I20" s="6">
        <f t="shared" si="3"/>
        <v>2</v>
      </c>
      <c r="K20" s="6" t="s">
        <v>25</v>
      </c>
      <c r="L20" s="14">
        <f t="shared" si="4"/>
        <v>0.5</v>
      </c>
      <c r="N20" s="47"/>
      <c r="O20" s="18" t="s">
        <v>29</v>
      </c>
      <c r="P20" s="18"/>
      <c r="R20" s="10"/>
      <c r="S20" s="6" t="s">
        <v>19</v>
      </c>
      <c r="V20" s="6" t="s">
        <v>26</v>
      </c>
      <c r="W20" s="14">
        <v>-0.2</v>
      </c>
      <c r="X20" s="62">
        <f t="shared" si="5"/>
        <v>562</v>
      </c>
      <c r="Y20" s="63">
        <f t="shared" si="6"/>
        <v>715.69563833174152</v>
      </c>
      <c r="Z20" s="63">
        <f t="shared" si="7"/>
        <v>26.752488451202844</v>
      </c>
    </row>
    <row r="21" spans="1:26" s="6" customFormat="1" ht="12.75" x14ac:dyDescent="0.2">
      <c r="A21" s="12">
        <v>5.9821428571428577</v>
      </c>
      <c r="B21" s="7">
        <f t="shared" si="0"/>
        <v>6</v>
      </c>
      <c r="C21" s="6" t="s">
        <v>23</v>
      </c>
      <c r="D21" s="6">
        <f t="shared" si="2"/>
        <v>14</v>
      </c>
      <c r="F21" s="12">
        <v>6.0142857142857142</v>
      </c>
      <c r="G21" s="7">
        <f t="shared" si="1"/>
        <v>6</v>
      </c>
      <c r="H21" s="6" t="s">
        <v>23</v>
      </c>
      <c r="I21" s="6">
        <f t="shared" si="3"/>
        <v>10</v>
      </c>
      <c r="K21" s="6" t="s">
        <v>23</v>
      </c>
      <c r="L21" s="14">
        <f t="shared" si="4"/>
        <v>0</v>
      </c>
      <c r="N21" s="10">
        <v>5.5</v>
      </c>
      <c r="O21" s="6" t="s">
        <v>24</v>
      </c>
      <c r="P21" s="6">
        <v>20</v>
      </c>
      <c r="R21" s="10">
        <v>5.2</v>
      </c>
      <c r="S21" s="6" t="s">
        <v>4</v>
      </c>
      <c r="T21" s="6">
        <v>20</v>
      </c>
      <c r="V21" s="6" t="s">
        <v>8</v>
      </c>
      <c r="W21" s="14">
        <v>-0.8</v>
      </c>
      <c r="X21" s="62">
        <f t="shared" si="5"/>
        <v>2248</v>
      </c>
      <c r="Y21" s="63">
        <f t="shared" si="6"/>
        <v>2862.7825533269661</v>
      </c>
      <c r="Z21" s="63">
        <f t="shared" si="7"/>
        <v>53.504976902405687</v>
      </c>
    </row>
    <row r="22" spans="1:26" s="6" customFormat="1" ht="12.75" x14ac:dyDescent="0.2">
      <c r="A22" s="12">
        <v>6.5928571428571434</v>
      </c>
      <c r="B22" s="7">
        <f t="shared" si="0"/>
        <v>6.6</v>
      </c>
      <c r="C22" s="6" t="s">
        <v>22</v>
      </c>
      <c r="D22" s="6">
        <f t="shared" si="2"/>
        <v>6</v>
      </c>
      <c r="F22" s="12">
        <v>7.0107142857142861</v>
      </c>
      <c r="G22" s="7">
        <f t="shared" si="1"/>
        <v>7</v>
      </c>
      <c r="H22" s="6" t="s">
        <v>22</v>
      </c>
      <c r="I22" s="6">
        <f t="shared" si="3"/>
        <v>3</v>
      </c>
      <c r="K22" s="6" t="s">
        <v>22</v>
      </c>
      <c r="L22" s="14">
        <f t="shared" si="4"/>
        <v>0.4</v>
      </c>
      <c r="N22" s="10"/>
      <c r="O22" s="6" t="s">
        <v>15</v>
      </c>
      <c r="R22" s="10">
        <v>5.0999999999999996</v>
      </c>
      <c r="S22" s="6" t="s">
        <v>28</v>
      </c>
      <c r="T22" s="6">
        <v>21</v>
      </c>
      <c r="V22" s="6" t="s">
        <v>19</v>
      </c>
      <c r="W22" s="14">
        <v>-0.9</v>
      </c>
      <c r="X22" s="62">
        <f t="shared" si="5"/>
        <v>2529</v>
      </c>
      <c r="Y22" s="63">
        <f t="shared" si="6"/>
        <v>3220.6303724928366</v>
      </c>
      <c r="Z22" s="63">
        <f t="shared" si="7"/>
        <v>56.750597992380982</v>
      </c>
    </row>
    <row r="23" spans="1:26" s="6" customFormat="1" ht="12.75" x14ac:dyDescent="0.2">
      <c r="A23" s="12">
        <v>6.1750000000000007</v>
      </c>
      <c r="B23" s="7">
        <f t="shared" si="0"/>
        <v>6.2</v>
      </c>
      <c r="C23" s="6" t="s">
        <v>27</v>
      </c>
      <c r="D23" s="6">
        <f t="shared" si="2"/>
        <v>12</v>
      </c>
      <c r="F23" s="12">
        <v>5.0178571428571432</v>
      </c>
      <c r="G23" s="7">
        <f t="shared" si="1"/>
        <v>5</v>
      </c>
      <c r="H23" s="6" t="s">
        <v>27</v>
      </c>
      <c r="I23" s="6">
        <f t="shared" si="3"/>
        <v>22</v>
      </c>
      <c r="K23" s="6" t="s">
        <v>27</v>
      </c>
      <c r="L23" s="14">
        <f t="shared" si="4"/>
        <v>-1.2</v>
      </c>
      <c r="N23" s="10">
        <v>5.5</v>
      </c>
      <c r="O23" s="6" t="s">
        <v>17</v>
      </c>
      <c r="R23" s="10">
        <v>5</v>
      </c>
      <c r="S23" s="6" t="s">
        <v>27</v>
      </c>
      <c r="T23" s="6">
        <v>22</v>
      </c>
      <c r="V23" s="6" t="s">
        <v>9</v>
      </c>
      <c r="W23" s="14">
        <v>-1.2</v>
      </c>
      <c r="X23" s="62">
        <f t="shared" si="5"/>
        <v>3372</v>
      </c>
      <c r="Y23" s="63">
        <f t="shared" si="6"/>
        <v>4294.1738299904491</v>
      </c>
      <c r="Z23" s="63">
        <f t="shared" si="7"/>
        <v>65.529946055146794</v>
      </c>
    </row>
    <row r="24" spans="1:26" s="6" customFormat="1" ht="12.75" x14ac:dyDescent="0.2">
      <c r="A24" s="12">
        <v>6.2392857142857148</v>
      </c>
      <c r="B24" s="7">
        <f t="shared" si="0"/>
        <v>6.2</v>
      </c>
      <c r="C24" s="6" t="s">
        <v>7</v>
      </c>
      <c r="D24" s="6">
        <f t="shared" si="2"/>
        <v>12</v>
      </c>
      <c r="F24" s="12">
        <v>7.0107142857142852</v>
      </c>
      <c r="G24" s="7">
        <f t="shared" si="1"/>
        <v>7</v>
      </c>
      <c r="H24" s="6" t="s">
        <v>7</v>
      </c>
      <c r="I24" s="6">
        <f t="shared" si="3"/>
        <v>3</v>
      </c>
      <c r="K24" s="6" t="s">
        <v>7</v>
      </c>
      <c r="L24" s="14">
        <f t="shared" si="4"/>
        <v>0.8</v>
      </c>
      <c r="N24" s="10">
        <v>5.0999999999999996</v>
      </c>
      <c r="O24" s="6" t="s">
        <v>4</v>
      </c>
      <c r="P24" s="6">
        <v>23</v>
      </c>
      <c r="R24" s="10"/>
      <c r="S24" s="6" t="s">
        <v>5</v>
      </c>
      <c r="V24" s="6" t="s">
        <v>27</v>
      </c>
      <c r="W24" s="14"/>
      <c r="X24" s="62">
        <f t="shared" si="5"/>
        <v>0</v>
      </c>
      <c r="Y24" s="63">
        <f t="shared" si="6"/>
        <v>0</v>
      </c>
      <c r="Z24" s="63">
        <f t="shared" si="7"/>
        <v>0</v>
      </c>
    </row>
    <row r="25" spans="1:26" s="6" customFormat="1" ht="12.75" x14ac:dyDescent="0.2">
      <c r="A25" s="12">
        <v>5.9821428571428568</v>
      </c>
      <c r="B25" s="7">
        <f t="shared" si="0"/>
        <v>6</v>
      </c>
      <c r="C25" s="6" t="s">
        <v>14</v>
      </c>
      <c r="D25" s="6">
        <f t="shared" si="2"/>
        <v>14</v>
      </c>
      <c r="F25" s="12">
        <v>5.95</v>
      </c>
      <c r="G25" s="7">
        <f t="shared" si="1"/>
        <v>6</v>
      </c>
      <c r="H25" s="6" t="s">
        <v>14</v>
      </c>
      <c r="I25" s="6">
        <f t="shared" si="3"/>
        <v>10</v>
      </c>
      <c r="K25" s="6" t="s">
        <v>14</v>
      </c>
      <c r="L25" s="14">
        <f t="shared" si="4"/>
        <v>0</v>
      </c>
      <c r="N25" s="10">
        <v>5</v>
      </c>
      <c r="O25" s="6" t="s">
        <v>13</v>
      </c>
      <c r="P25" s="6">
        <v>24</v>
      </c>
      <c r="R25" s="10">
        <v>4.9000000000000004</v>
      </c>
      <c r="S25" s="6" t="s">
        <v>11</v>
      </c>
      <c r="T25" s="6">
        <v>24</v>
      </c>
      <c r="V25" s="6" t="s">
        <v>15</v>
      </c>
      <c r="W25" s="14">
        <v>-1.3</v>
      </c>
      <c r="X25" s="62">
        <f t="shared" si="5"/>
        <v>3653</v>
      </c>
      <c r="Y25" s="63">
        <f t="shared" si="6"/>
        <v>4652.0216491563197</v>
      </c>
      <c r="Z25" s="63">
        <f t="shared" si="7"/>
        <v>68.20573032492446</v>
      </c>
    </row>
    <row r="26" spans="1:26" s="6" customFormat="1" ht="12.75" x14ac:dyDescent="0.2">
      <c r="A26" s="12">
        <v>6.6571428571428566</v>
      </c>
      <c r="B26" s="7">
        <f t="shared" si="0"/>
        <v>6.7</v>
      </c>
      <c r="C26" s="6" t="s">
        <v>5</v>
      </c>
      <c r="D26" s="6">
        <f t="shared" si="2"/>
        <v>5</v>
      </c>
      <c r="F26" s="12">
        <v>5.0178571428571423</v>
      </c>
      <c r="G26" s="7">
        <f t="shared" si="1"/>
        <v>5</v>
      </c>
      <c r="H26" s="6" t="s">
        <v>5</v>
      </c>
      <c r="I26" s="6">
        <f t="shared" si="3"/>
        <v>22</v>
      </c>
      <c r="K26" s="6" t="s">
        <v>5</v>
      </c>
      <c r="L26" s="14">
        <f t="shared" si="4"/>
        <v>-1.7</v>
      </c>
      <c r="N26" s="10">
        <v>4.9000000000000004</v>
      </c>
      <c r="O26" s="6" t="s">
        <v>3</v>
      </c>
      <c r="P26" s="6">
        <v>25</v>
      </c>
      <c r="R26" s="10">
        <v>4.2</v>
      </c>
      <c r="S26" s="6" t="s">
        <v>15</v>
      </c>
      <c r="T26" s="6">
        <v>25</v>
      </c>
      <c r="V26" s="6" t="s">
        <v>5</v>
      </c>
      <c r="W26" s="14">
        <v>-1.7</v>
      </c>
      <c r="X26" s="62">
        <f t="shared" si="5"/>
        <v>4777</v>
      </c>
      <c r="Y26" s="63">
        <f t="shared" si="6"/>
        <v>6083.4129258198027</v>
      </c>
      <c r="Z26" s="63">
        <f t="shared" si="7"/>
        <v>77.996236613184124</v>
      </c>
    </row>
    <row r="27" spans="1:26" s="6" customFormat="1" ht="12.75" x14ac:dyDescent="0.2">
      <c r="A27" s="12">
        <v>6.9142857142857146</v>
      </c>
      <c r="B27" s="7">
        <f t="shared" si="0"/>
        <v>6.9</v>
      </c>
      <c r="C27" s="6" t="s">
        <v>11</v>
      </c>
      <c r="D27" s="6">
        <f t="shared" si="2"/>
        <v>3</v>
      </c>
      <c r="F27" s="12">
        <v>4.9214285714285708</v>
      </c>
      <c r="G27" s="7">
        <f t="shared" si="1"/>
        <v>4.9000000000000004</v>
      </c>
      <c r="H27" s="6" t="s">
        <v>11</v>
      </c>
      <c r="I27" s="6">
        <f t="shared" si="3"/>
        <v>24</v>
      </c>
      <c r="K27" s="6" t="s">
        <v>11</v>
      </c>
      <c r="L27" s="14">
        <f t="shared" si="4"/>
        <v>-2</v>
      </c>
      <c r="N27" s="10"/>
      <c r="O27" s="6" t="s">
        <v>28</v>
      </c>
      <c r="R27" s="10">
        <v>3.8</v>
      </c>
      <c r="S27" s="6" t="s">
        <v>10</v>
      </c>
      <c r="T27" s="6">
        <v>26</v>
      </c>
      <c r="V27" s="6" t="s">
        <v>11</v>
      </c>
      <c r="W27" s="14">
        <v>-2</v>
      </c>
      <c r="X27" s="62">
        <f t="shared" si="5"/>
        <v>5620</v>
      </c>
      <c r="Y27" s="63">
        <f t="shared" si="6"/>
        <v>7156.9563833174152</v>
      </c>
      <c r="Z27" s="63">
        <f t="shared" si="7"/>
        <v>84.598796583151312</v>
      </c>
    </row>
    <row r="28" spans="1:26" s="6" customFormat="1" ht="12.75" x14ac:dyDescent="0.2">
      <c r="A28" s="12">
        <v>5.4678571428571425</v>
      </c>
      <c r="B28" s="7">
        <f t="shared" si="0"/>
        <v>5.5</v>
      </c>
      <c r="C28" s="6" t="s">
        <v>17</v>
      </c>
      <c r="D28" s="6">
        <f t="shared" si="2"/>
        <v>20</v>
      </c>
      <c r="F28" s="12">
        <v>6.1107142857142858</v>
      </c>
      <c r="G28" s="7">
        <f t="shared" si="1"/>
        <v>6.1</v>
      </c>
      <c r="H28" s="6" t="s">
        <v>17</v>
      </c>
      <c r="I28" s="6">
        <f t="shared" si="3"/>
        <v>9</v>
      </c>
      <c r="K28" s="6" t="s">
        <v>17</v>
      </c>
      <c r="L28" s="14">
        <f t="shared" si="4"/>
        <v>0.6</v>
      </c>
      <c r="N28" s="10">
        <v>4.3</v>
      </c>
      <c r="O28" s="6" t="s">
        <v>12</v>
      </c>
      <c r="P28" s="6">
        <v>27</v>
      </c>
      <c r="R28" s="10">
        <v>3.4</v>
      </c>
      <c r="S28" s="6" t="s">
        <v>6</v>
      </c>
      <c r="T28" s="6">
        <v>27</v>
      </c>
      <c r="V28" s="6" t="s">
        <v>6</v>
      </c>
      <c r="W28" s="14">
        <v>-2.4</v>
      </c>
      <c r="X28" s="62">
        <f t="shared" si="5"/>
        <v>6744</v>
      </c>
      <c r="Y28" s="63">
        <f t="shared" si="6"/>
        <v>8588.3476599808982</v>
      </c>
      <c r="Z28" s="63">
        <f t="shared" si="7"/>
        <v>92.673338452765904</v>
      </c>
    </row>
    <row r="29" spans="1:26" s="6" customFormat="1" ht="12.75" x14ac:dyDescent="0.2">
      <c r="A29" s="12">
        <v>3.0249999999999995</v>
      </c>
      <c r="B29" s="7">
        <f t="shared" si="0"/>
        <v>3</v>
      </c>
      <c r="C29" s="6" t="s">
        <v>10</v>
      </c>
      <c r="D29" s="6">
        <f t="shared" si="2"/>
        <v>28</v>
      </c>
      <c r="F29" s="12">
        <v>3.8285714285714283</v>
      </c>
      <c r="G29" s="7">
        <f t="shared" si="1"/>
        <v>3.8</v>
      </c>
      <c r="H29" s="6" t="s">
        <v>10</v>
      </c>
      <c r="I29" s="6">
        <f t="shared" si="3"/>
        <v>26</v>
      </c>
      <c r="K29" s="6" t="s">
        <v>10</v>
      </c>
      <c r="L29" s="14">
        <f t="shared" si="4"/>
        <v>0.8</v>
      </c>
      <c r="N29" s="10">
        <v>3</v>
      </c>
      <c r="O29" s="6" t="s">
        <v>10</v>
      </c>
      <c r="P29" s="6">
        <v>28</v>
      </c>
      <c r="R29" s="10">
        <v>3.2</v>
      </c>
      <c r="S29" s="6" t="s">
        <v>30</v>
      </c>
      <c r="T29" s="6">
        <v>28</v>
      </c>
      <c r="V29" s="6" t="s">
        <v>30</v>
      </c>
      <c r="W29" s="14">
        <v>-3.2</v>
      </c>
      <c r="X29" s="62">
        <f t="shared" si="5"/>
        <v>8992</v>
      </c>
      <c r="Y29" s="63">
        <f t="shared" si="6"/>
        <v>11451.130213307864</v>
      </c>
      <c r="Z29" s="63">
        <f t="shared" si="7"/>
        <v>107.00995380481137</v>
      </c>
    </row>
    <row r="30" spans="1:26" s="6" customFormat="1" ht="5.0999999999999996" customHeight="1" x14ac:dyDescent="0.2">
      <c r="A30" s="12"/>
      <c r="B30" s="7"/>
      <c r="F30" s="12"/>
      <c r="G30" s="7"/>
      <c r="L30" s="14"/>
      <c r="W30" s="14"/>
    </row>
    <row r="31" spans="1:26" s="6" customFormat="1" ht="5.0999999999999996" customHeight="1" x14ac:dyDescent="0.2">
      <c r="A31" s="37"/>
      <c r="B31" s="38"/>
      <c r="C31" s="39"/>
      <c r="D31" s="39"/>
      <c r="E31" s="39"/>
      <c r="F31" s="37"/>
      <c r="G31" s="38"/>
      <c r="H31" s="39"/>
      <c r="I31" s="39"/>
      <c r="J31" s="39"/>
      <c r="K31" s="39"/>
      <c r="L31" s="40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40"/>
    </row>
    <row r="32" spans="1:26" s="6" customFormat="1" ht="5.0999999999999996" customHeight="1" x14ac:dyDescent="0.2">
      <c r="A32" s="8"/>
      <c r="B32" s="8"/>
      <c r="D32" s="9"/>
      <c r="F32" s="8"/>
      <c r="G32" s="8"/>
      <c r="I32" s="9"/>
    </row>
    <row r="33" spans="1:23" s="6" customFormat="1" ht="12.75" x14ac:dyDescent="0.2">
      <c r="A33" s="21" t="s">
        <v>34</v>
      </c>
      <c r="B33" s="21"/>
      <c r="C33" s="22">
        <f>COUNTIF(B2:B29,"&gt;"&amp;B34)</f>
        <v>7</v>
      </c>
      <c r="D33" s="9"/>
      <c r="F33" s="21" t="s">
        <v>34</v>
      </c>
      <c r="G33" s="21"/>
      <c r="H33" s="22">
        <f>COUNTIF(G2:G29,"&gt;"&amp;G34)</f>
        <v>5</v>
      </c>
      <c r="I33" s="9"/>
      <c r="N33" s="33" t="str">
        <f>A33</f>
        <v>Q4</v>
      </c>
      <c r="O33" s="33"/>
      <c r="P33" s="33">
        <f>C33</f>
        <v>7</v>
      </c>
      <c r="Q33" s="33"/>
      <c r="R33" s="33" t="str">
        <f>F33</f>
        <v>Q4</v>
      </c>
      <c r="T33" s="33">
        <f>H33</f>
        <v>5</v>
      </c>
      <c r="V33" s="33"/>
      <c r="W33" s="33"/>
    </row>
    <row r="34" spans="1:23" s="6" customFormat="1" ht="12.75" x14ac:dyDescent="0.2">
      <c r="A34" s="21" t="s">
        <v>2</v>
      </c>
      <c r="B34" s="23">
        <f>_xlfn.QUARTILE.EXC($B$2:$B$29,3)</f>
        <v>6.5749999999999993</v>
      </c>
      <c r="C34" s="24">
        <f>COUNTIF(B2:B29,"&gt;"&amp;B35)-COUNTIF(B2:B29,"&gt;"&amp;B34)</f>
        <v>6</v>
      </c>
      <c r="D34" s="9"/>
      <c r="F34" s="21" t="s">
        <v>2</v>
      </c>
      <c r="G34" s="23">
        <f>_xlfn.QUARTILE.EXC($B$2:$B$29,3)</f>
        <v>6.5749999999999993</v>
      </c>
      <c r="H34" s="24">
        <f>COUNTIF(G2:G29,"&gt;"&amp;G35)-COUNTIF(G2:G29,"&gt;"&amp;G34)</f>
        <v>4</v>
      </c>
      <c r="I34" s="9"/>
      <c r="K34" s="30" t="s">
        <v>35</v>
      </c>
      <c r="L34" s="22">
        <f>COUNTIF(L2:L29,"&gt;0")</f>
        <v>14</v>
      </c>
      <c r="N34" s="33" t="str">
        <f>A34</f>
        <v>Q3</v>
      </c>
      <c r="O34" s="34">
        <f>B34</f>
        <v>6.5749999999999993</v>
      </c>
      <c r="P34" s="33">
        <f>C34</f>
        <v>6</v>
      </c>
      <c r="R34" s="33" t="str">
        <f>F34</f>
        <v>Q3</v>
      </c>
      <c r="S34" s="34">
        <f>B34</f>
        <v>6.5749999999999993</v>
      </c>
      <c r="T34" s="33">
        <f>H34</f>
        <v>4</v>
      </c>
      <c r="V34" s="30" t="s">
        <v>35</v>
      </c>
      <c r="W34" s="33">
        <f>L34</f>
        <v>14</v>
      </c>
    </row>
    <row r="35" spans="1:23" s="6" customFormat="1" ht="12.75" x14ac:dyDescent="0.2">
      <c r="A35" s="21" t="s">
        <v>1</v>
      </c>
      <c r="B35" s="23">
        <f>_xlfn.QUARTILE.EXC($B$2:$B$29,2)</f>
        <v>6</v>
      </c>
      <c r="C35" s="24">
        <f>COUNTIF(B2:B29,"&gt;"&amp;B36)-COUNTIF(B2:B29,"&gt;"&amp;B35)</f>
        <v>6</v>
      </c>
      <c r="D35" s="9"/>
      <c r="F35" s="21" t="s">
        <v>1</v>
      </c>
      <c r="G35" s="23">
        <f>_xlfn.QUARTILE.EXC($B$2:$B$29,2)</f>
        <v>6</v>
      </c>
      <c r="H35" s="24">
        <f>COUNTIF(G2:G29,"&gt;"&amp;G36)-COUNTIF(G2:G29,"&gt;"&amp;G35)</f>
        <v>7</v>
      </c>
      <c r="I35" s="9"/>
      <c r="K35" s="30" t="s">
        <v>36</v>
      </c>
      <c r="L35" s="44">
        <f>COUNTIF(L2:L29,"=0")</f>
        <v>4</v>
      </c>
      <c r="N35" s="33" t="str">
        <f>A35</f>
        <v>Q2</v>
      </c>
      <c r="O35" s="34">
        <f>B35</f>
        <v>6</v>
      </c>
      <c r="P35" s="33">
        <f>C35</f>
        <v>6</v>
      </c>
      <c r="R35" s="33" t="str">
        <f>F35</f>
        <v>Q2</v>
      </c>
      <c r="S35" s="34">
        <f>B35</f>
        <v>6</v>
      </c>
      <c r="T35" s="33">
        <f>H35</f>
        <v>7</v>
      </c>
      <c r="V35" s="30" t="s">
        <v>36</v>
      </c>
      <c r="W35" s="43">
        <f>L35</f>
        <v>4</v>
      </c>
    </row>
    <row r="36" spans="1:23" s="6" customFormat="1" ht="12.75" x14ac:dyDescent="0.2">
      <c r="A36" s="27" t="s">
        <v>0</v>
      </c>
      <c r="B36" s="28">
        <f>_xlfn.QUARTILE.EXC($B$2:$B$29,1)</f>
        <v>5.5</v>
      </c>
      <c r="C36" s="29">
        <f>COUNTIF(B2:B29,"&lt;="&amp;B36)</f>
        <v>9</v>
      </c>
      <c r="D36" s="9"/>
      <c r="F36" s="27" t="s">
        <v>0</v>
      </c>
      <c r="G36" s="28">
        <f>_xlfn.QUARTILE.EXC($B$2:$B$29,1)</f>
        <v>5.5</v>
      </c>
      <c r="H36" s="29">
        <f>COUNTIF(G2:G29,"&lt;="&amp;G36)</f>
        <v>12</v>
      </c>
      <c r="I36" s="9"/>
      <c r="K36" s="31" t="s">
        <v>37</v>
      </c>
      <c r="L36" s="42">
        <f>COUNTIF(L2:L29,"&lt;0")</f>
        <v>10</v>
      </c>
      <c r="N36" s="35" t="str">
        <f>A36</f>
        <v>Q1</v>
      </c>
      <c r="O36" s="36">
        <f>B36</f>
        <v>5.5</v>
      </c>
      <c r="P36" s="35">
        <f>C36</f>
        <v>9</v>
      </c>
      <c r="R36" s="35" t="str">
        <f>F36</f>
        <v>Q1</v>
      </c>
      <c r="S36" s="36">
        <f>B36</f>
        <v>5.5</v>
      </c>
      <c r="T36" s="35">
        <f>H36</f>
        <v>12</v>
      </c>
      <c r="V36" s="31" t="s">
        <v>37</v>
      </c>
      <c r="W36" s="41">
        <f>L36</f>
        <v>10</v>
      </c>
    </row>
    <row r="37" spans="1:23" x14ac:dyDescent="0.25">
      <c r="A37" s="25"/>
      <c r="B37" s="25"/>
      <c r="C37" s="26">
        <f>SUM(C33:C36)</f>
        <v>28</v>
      </c>
      <c r="F37" s="25"/>
      <c r="G37" s="25"/>
      <c r="H37" s="26">
        <f>SUM(H33:H36)</f>
        <v>28</v>
      </c>
      <c r="L37" s="32">
        <f>SUM(L34:L36)</f>
        <v>28</v>
      </c>
      <c r="N37" s="33"/>
      <c r="O37" s="33"/>
      <c r="P37" s="33">
        <f>C37</f>
        <v>28</v>
      </c>
      <c r="T37" s="33">
        <f>H37</f>
        <v>28</v>
      </c>
      <c r="W37" s="33">
        <f>L37</f>
        <v>28</v>
      </c>
    </row>
    <row r="38" spans="1:23" ht="5.0999999999999996" customHeight="1" x14ac:dyDescent="0.25"/>
    <row r="39" spans="1:23" s="6" customFormat="1" ht="5.0999999999999996" customHeight="1" x14ac:dyDescent="0.2">
      <c r="A39" s="37"/>
      <c r="B39" s="38"/>
      <c r="C39" s="39"/>
      <c r="D39" s="39"/>
      <c r="E39" s="39"/>
      <c r="F39" s="37"/>
      <c r="G39" s="38"/>
      <c r="H39" s="39"/>
      <c r="I39" s="39"/>
      <c r="J39" s="39"/>
      <c r="K39" s="39"/>
      <c r="L39" s="40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40"/>
    </row>
  </sheetData>
  <sortState ref="V2:W29">
    <sortCondition descending="1" ref="W2:W29"/>
    <sortCondition ref="V2:V29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AB39"/>
  <sheetViews>
    <sheetView zoomScaleNormal="100" workbookViewId="0"/>
  </sheetViews>
  <sheetFormatPr baseColWidth="10" defaultRowHeight="15" x14ac:dyDescent="0.25"/>
  <cols>
    <col min="1" max="1" width="6.7109375" style="2" customWidth="1"/>
    <col min="2" max="2" width="7.140625" style="2" bestFit="1" customWidth="1"/>
    <col min="3" max="3" width="10.5703125" style="1" bestFit="1" customWidth="1"/>
    <col min="4" max="4" width="4.7109375" style="59" customWidth="1"/>
    <col min="5" max="5" width="6.85546875" style="1" customWidth="1"/>
    <col min="6" max="6" width="6.7109375" style="2" customWidth="1"/>
    <col min="7" max="7" width="7.140625" style="2" bestFit="1" customWidth="1"/>
    <col min="8" max="8" width="10.5703125" style="1" bestFit="1" customWidth="1"/>
    <col min="9" max="9" width="4.7109375" style="59" customWidth="1"/>
    <col min="10" max="10" width="6.85546875" style="1" customWidth="1"/>
    <col min="11" max="11" width="10.5703125" style="1" bestFit="1" customWidth="1"/>
    <col min="12" max="12" width="5.42578125" style="1" bestFit="1" customWidth="1"/>
    <col min="13" max="13" width="8.5703125" style="1" customWidth="1"/>
    <col min="14" max="14" width="6.85546875" style="1" customWidth="1"/>
    <col min="15" max="15" width="10.5703125" style="1" bestFit="1" customWidth="1"/>
    <col min="16" max="16" width="3" style="1" bestFit="1" customWidth="1"/>
    <col min="17" max="17" width="7" style="1" customWidth="1"/>
    <col min="18" max="18" width="6" style="1" bestFit="1" customWidth="1"/>
    <col min="19" max="19" width="10.5703125" style="1" bestFit="1" customWidth="1"/>
    <col min="20" max="20" width="3" style="1" bestFit="1" customWidth="1"/>
    <col min="21" max="21" width="6.7109375" style="1" customWidth="1"/>
    <col min="22" max="22" width="10.5703125" style="1" bestFit="1" customWidth="1"/>
    <col min="23" max="23" width="5.42578125" style="1" bestFit="1" customWidth="1"/>
    <col min="24" max="25" width="5" style="1" hidden="1" customWidth="1"/>
    <col min="26" max="26" width="3" style="1" bestFit="1" customWidth="1"/>
    <col min="27" max="16384" width="11.42578125" style="1"/>
  </cols>
  <sheetData>
    <row r="1" spans="1:26" s="6" customFormat="1" ht="12.75" x14ac:dyDescent="0.2">
      <c r="A1" s="45" t="s">
        <v>38</v>
      </c>
      <c r="B1" s="3" t="s">
        <v>32</v>
      </c>
      <c r="C1" s="4">
        <v>2007</v>
      </c>
      <c r="D1" s="5" t="s">
        <v>31</v>
      </c>
      <c r="F1" s="45" t="s">
        <v>38</v>
      </c>
      <c r="G1" s="3" t="s">
        <v>32</v>
      </c>
      <c r="H1" s="4">
        <v>2014</v>
      </c>
      <c r="I1" s="5" t="s">
        <v>31</v>
      </c>
      <c r="K1" s="11"/>
      <c r="L1" s="5" t="s">
        <v>33</v>
      </c>
      <c r="N1" s="15" t="s">
        <v>32</v>
      </c>
      <c r="O1" s="19">
        <v>2007</v>
      </c>
      <c r="P1" s="17" t="s">
        <v>31</v>
      </c>
      <c r="R1" s="16" t="s">
        <v>32</v>
      </c>
      <c r="S1" s="19">
        <v>2014</v>
      </c>
      <c r="T1" s="17" t="s">
        <v>31</v>
      </c>
      <c r="V1" s="16"/>
      <c r="W1" s="16" t="s">
        <v>33</v>
      </c>
    </row>
    <row r="2" spans="1:26" s="6" customFormat="1" ht="12.75" x14ac:dyDescent="0.2">
      <c r="A2" s="12">
        <v>5.6928571428571422</v>
      </c>
      <c r="B2" s="7">
        <f t="shared" ref="B2:B29" si="0">ROUND(A2,1)</f>
        <v>5.7</v>
      </c>
      <c r="C2" s="6" t="s">
        <v>13</v>
      </c>
      <c r="D2" s="6">
        <f>_xlfn.RANK.EQ(B2,$B$2:$B$29)</f>
        <v>23</v>
      </c>
      <c r="F2" s="83">
        <v>7.1071428571428568</v>
      </c>
      <c r="G2" s="90">
        <f t="shared" ref="G2:G29" si="1">ROUND(F2,1)</f>
        <v>7.1</v>
      </c>
      <c r="H2" s="91" t="s">
        <v>13</v>
      </c>
      <c r="I2" s="91">
        <f>_xlfn.RANK.EQ(G2,$G$2:$G$29)</f>
        <v>13</v>
      </c>
      <c r="J2" s="91"/>
      <c r="K2" s="91" t="s">
        <v>13</v>
      </c>
      <c r="L2" s="92">
        <f>ROUND(G2-B2,1)</f>
        <v>1.4</v>
      </c>
      <c r="M2" s="91"/>
      <c r="N2" s="93">
        <v>6.7</v>
      </c>
      <c r="O2" s="91" t="s">
        <v>9</v>
      </c>
      <c r="P2" s="91">
        <v>1</v>
      </c>
      <c r="Q2" s="91"/>
      <c r="R2" s="90">
        <v>8.4</v>
      </c>
      <c r="S2" s="91" t="s">
        <v>20</v>
      </c>
      <c r="T2" s="91">
        <v>1</v>
      </c>
      <c r="U2" s="91"/>
      <c r="V2" s="91" t="s">
        <v>26</v>
      </c>
      <c r="W2" s="92">
        <v>2</v>
      </c>
      <c r="X2" s="91">
        <f>ABS(W2*2810)</f>
        <v>5620</v>
      </c>
      <c r="Y2" s="94">
        <f>SUM((X2*4)/3.141)</f>
        <v>7156.9563833174152</v>
      </c>
      <c r="Z2" s="94">
        <f>SQRT(Y2)</f>
        <v>84.598796583151312</v>
      </c>
    </row>
    <row r="3" spans="1:26" s="6" customFormat="1" ht="12.75" x14ac:dyDescent="0.2">
      <c r="A3" s="12">
        <v>6.742857142857142</v>
      </c>
      <c r="B3" s="7">
        <f t="shared" si="0"/>
        <v>6.7</v>
      </c>
      <c r="C3" s="6" t="s">
        <v>9</v>
      </c>
      <c r="D3" s="6">
        <f t="shared" ref="D3:D29" si="2">_xlfn.RANK.EQ(B3,$B$2:$B$29)</f>
        <v>1</v>
      </c>
      <c r="F3" s="83">
        <v>7.7928571428571418</v>
      </c>
      <c r="G3" s="90">
        <f t="shared" si="1"/>
        <v>7.8</v>
      </c>
      <c r="H3" s="91" t="s">
        <v>9</v>
      </c>
      <c r="I3" s="91">
        <f t="shared" ref="I3:I29" si="3">_xlfn.RANK.EQ(G3,$G$2:$G$29)</f>
        <v>6</v>
      </c>
      <c r="J3" s="91"/>
      <c r="K3" s="91" t="s">
        <v>9</v>
      </c>
      <c r="L3" s="92">
        <f t="shared" ref="L3:L29" si="4">ROUND(G3-B3,1)</f>
        <v>1.1000000000000001</v>
      </c>
      <c r="M3" s="91"/>
      <c r="N3" s="93"/>
      <c r="O3" s="91" t="s">
        <v>20</v>
      </c>
      <c r="P3" s="91"/>
      <c r="Q3" s="91"/>
      <c r="R3" s="90">
        <v>8.3000000000000007</v>
      </c>
      <c r="S3" s="91" t="s">
        <v>18</v>
      </c>
      <c r="T3" s="91">
        <v>2</v>
      </c>
      <c r="U3" s="91"/>
      <c r="V3" s="91" t="s">
        <v>28</v>
      </c>
      <c r="W3" s="92">
        <v>1.8</v>
      </c>
      <c r="X3" s="91">
        <f t="shared" ref="X3:X28" si="5">ABS(W3*2810)</f>
        <v>5058</v>
      </c>
      <c r="Y3" s="94">
        <f t="shared" ref="Y3:Y28" si="6">SUM((X3*4)/3.141)</f>
        <v>6441.2607449856732</v>
      </c>
      <c r="Z3" s="94">
        <f t="shared" ref="Z3:Z28" si="7">SQRT(Y3)</f>
        <v>80.257465353608524</v>
      </c>
    </row>
    <row r="4" spans="1:26" s="6" customFormat="1" ht="12.75" x14ac:dyDescent="0.2">
      <c r="A4" s="12">
        <v>5.9714285714285715</v>
      </c>
      <c r="B4" s="7">
        <f t="shared" si="0"/>
        <v>6</v>
      </c>
      <c r="C4" s="6" t="s">
        <v>24</v>
      </c>
      <c r="D4" s="6">
        <f t="shared" si="2"/>
        <v>16</v>
      </c>
      <c r="F4" s="83">
        <v>6.8500000000000005</v>
      </c>
      <c r="G4" s="90">
        <f t="shared" si="1"/>
        <v>6.9</v>
      </c>
      <c r="H4" s="91" t="s">
        <v>24</v>
      </c>
      <c r="I4" s="91">
        <f t="shared" si="3"/>
        <v>17</v>
      </c>
      <c r="J4" s="91"/>
      <c r="K4" s="91" t="s">
        <v>24</v>
      </c>
      <c r="L4" s="92">
        <f t="shared" si="4"/>
        <v>0.9</v>
      </c>
      <c r="M4" s="91"/>
      <c r="N4" s="93"/>
      <c r="O4" s="91" t="s">
        <v>5</v>
      </c>
      <c r="P4" s="91"/>
      <c r="Q4" s="91"/>
      <c r="R4" s="90">
        <v>8.1</v>
      </c>
      <c r="S4" s="91" t="s">
        <v>26</v>
      </c>
      <c r="T4" s="91">
        <v>3</v>
      </c>
      <c r="U4" s="91"/>
      <c r="V4" s="91" t="s">
        <v>18</v>
      </c>
      <c r="W4" s="92">
        <v>1.7</v>
      </c>
      <c r="X4" s="91">
        <f t="shared" si="5"/>
        <v>4777</v>
      </c>
      <c r="Y4" s="94">
        <f t="shared" si="6"/>
        <v>6083.4129258198027</v>
      </c>
      <c r="Z4" s="94">
        <f t="shared" si="7"/>
        <v>77.996236613184124</v>
      </c>
    </row>
    <row r="5" spans="1:26" s="6" customFormat="1" ht="12.75" x14ac:dyDescent="0.2">
      <c r="A5" s="12">
        <v>5.95</v>
      </c>
      <c r="B5" s="7">
        <f t="shared" si="0"/>
        <v>6</v>
      </c>
      <c r="C5" s="6" t="s">
        <v>3</v>
      </c>
      <c r="D5" s="6">
        <f t="shared" si="2"/>
        <v>16</v>
      </c>
      <c r="F5" s="83">
        <v>6.6357142857142861</v>
      </c>
      <c r="G5" s="90">
        <f t="shared" si="1"/>
        <v>6.6</v>
      </c>
      <c r="H5" s="91" t="s">
        <v>3</v>
      </c>
      <c r="I5" s="91">
        <f t="shared" si="3"/>
        <v>22</v>
      </c>
      <c r="J5" s="91"/>
      <c r="K5" s="91" t="s">
        <v>3</v>
      </c>
      <c r="L5" s="92">
        <f t="shared" si="4"/>
        <v>0.6</v>
      </c>
      <c r="M5" s="91"/>
      <c r="N5" s="93">
        <v>6.6</v>
      </c>
      <c r="O5" s="91" t="s">
        <v>18</v>
      </c>
      <c r="P5" s="91">
        <v>4</v>
      </c>
      <c r="Q5" s="91"/>
      <c r="R5" s="90"/>
      <c r="S5" s="91" t="s">
        <v>14</v>
      </c>
      <c r="T5" s="91"/>
      <c r="U5" s="91"/>
      <c r="V5" s="91" t="s">
        <v>29</v>
      </c>
      <c r="W5" s="92"/>
      <c r="X5" s="91">
        <f t="shared" si="5"/>
        <v>0</v>
      </c>
      <c r="Y5" s="94">
        <f t="shared" si="6"/>
        <v>0</v>
      </c>
      <c r="Z5" s="94"/>
    </row>
    <row r="6" spans="1:26" s="6" customFormat="1" ht="12.75" x14ac:dyDescent="0.2">
      <c r="A6" s="12">
        <v>6.1428571428571423</v>
      </c>
      <c r="B6" s="7">
        <f t="shared" si="0"/>
        <v>6.1</v>
      </c>
      <c r="C6" s="6" t="s">
        <v>6</v>
      </c>
      <c r="D6" s="6">
        <f t="shared" si="2"/>
        <v>11</v>
      </c>
      <c r="F6" s="83">
        <v>6.7214285714285715</v>
      </c>
      <c r="G6" s="90">
        <f t="shared" si="1"/>
        <v>6.7</v>
      </c>
      <c r="H6" s="91" t="s">
        <v>6</v>
      </c>
      <c r="I6" s="91">
        <f t="shared" si="3"/>
        <v>20</v>
      </c>
      <c r="J6" s="91"/>
      <c r="K6" s="91" t="s">
        <v>6</v>
      </c>
      <c r="L6" s="92">
        <f t="shared" si="4"/>
        <v>0.6</v>
      </c>
      <c r="M6" s="91"/>
      <c r="N6" s="93">
        <v>6.5</v>
      </c>
      <c r="O6" s="91" t="s">
        <v>23</v>
      </c>
      <c r="P6" s="91">
        <v>5</v>
      </c>
      <c r="Q6" s="91"/>
      <c r="R6" s="90">
        <v>7.9</v>
      </c>
      <c r="S6" s="91" t="s">
        <v>23</v>
      </c>
      <c r="T6" s="91">
        <v>5</v>
      </c>
      <c r="U6" s="91"/>
      <c r="V6" s="91" t="s">
        <v>20</v>
      </c>
      <c r="W6" s="92"/>
      <c r="X6" s="91">
        <f t="shared" si="5"/>
        <v>0</v>
      </c>
      <c r="Y6" s="94">
        <f t="shared" si="6"/>
        <v>0</v>
      </c>
      <c r="Z6" s="94"/>
    </row>
    <row r="7" spans="1:26" s="6" customFormat="1" ht="12.75" x14ac:dyDescent="0.2">
      <c r="A7" s="12">
        <v>5.9714285714285715</v>
      </c>
      <c r="B7" s="7">
        <f t="shared" si="0"/>
        <v>6</v>
      </c>
      <c r="C7" s="6" t="s">
        <v>4</v>
      </c>
      <c r="D7" s="6">
        <f t="shared" si="2"/>
        <v>16</v>
      </c>
      <c r="F7" s="83">
        <v>5.8857142857142861</v>
      </c>
      <c r="G7" s="90">
        <f t="shared" si="1"/>
        <v>5.9</v>
      </c>
      <c r="H7" s="91" t="s">
        <v>4</v>
      </c>
      <c r="I7" s="91">
        <f t="shared" si="3"/>
        <v>26</v>
      </c>
      <c r="J7" s="91"/>
      <c r="K7" s="91" t="s">
        <v>4</v>
      </c>
      <c r="L7" s="92">
        <f t="shared" si="4"/>
        <v>-0.1</v>
      </c>
      <c r="M7" s="91"/>
      <c r="N7" s="93"/>
      <c r="O7" s="91" t="s">
        <v>14</v>
      </c>
      <c r="P7" s="91"/>
      <c r="Q7" s="91"/>
      <c r="R7" s="90">
        <v>7.8</v>
      </c>
      <c r="S7" s="91" t="s">
        <v>9</v>
      </c>
      <c r="T7" s="91">
        <v>6</v>
      </c>
      <c r="U7" s="91"/>
      <c r="V7" s="91" t="s">
        <v>14</v>
      </c>
      <c r="W7" s="92">
        <v>1.6</v>
      </c>
      <c r="X7" s="91">
        <f t="shared" si="5"/>
        <v>4496</v>
      </c>
      <c r="Y7" s="94">
        <f t="shared" si="6"/>
        <v>5725.5651066539322</v>
      </c>
      <c r="Z7" s="94">
        <f t="shared" si="7"/>
        <v>75.667463989841309</v>
      </c>
    </row>
    <row r="8" spans="1:26" s="6" customFormat="1" ht="12.75" x14ac:dyDescent="0.2">
      <c r="A8" s="12">
        <v>5.6928571428571431</v>
      </c>
      <c r="B8" s="7">
        <f t="shared" si="0"/>
        <v>5.7</v>
      </c>
      <c r="C8" s="6" t="s">
        <v>16</v>
      </c>
      <c r="D8" s="6">
        <f t="shared" si="2"/>
        <v>23</v>
      </c>
      <c r="F8" s="83">
        <v>6.0142857142857151</v>
      </c>
      <c r="G8" s="90">
        <f t="shared" si="1"/>
        <v>6</v>
      </c>
      <c r="H8" s="91" t="s">
        <v>16</v>
      </c>
      <c r="I8" s="91">
        <f t="shared" si="3"/>
        <v>25</v>
      </c>
      <c r="J8" s="91"/>
      <c r="K8" s="91" t="s">
        <v>16</v>
      </c>
      <c r="L8" s="92">
        <f t="shared" si="4"/>
        <v>0.3</v>
      </c>
      <c r="M8" s="91"/>
      <c r="N8" s="95">
        <v>6.4</v>
      </c>
      <c r="O8" s="96" t="s">
        <v>7</v>
      </c>
      <c r="P8" s="96">
        <v>7</v>
      </c>
      <c r="Q8" s="91"/>
      <c r="R8" s="90"/>
      <c r="S8" s="91" t="s">
        <v>5</v>
      </c>
      <c r="T8" s="91"/>
      <c r="U8" s="91"/>
      <c r="V8" s="91" t="s">
        <v>12</v>
      </c>
      <c r="W8" s="92">
        <v>1.5</v>
      </c>
      <c r="X8" s="91">
        <f t="shared" si="5"/>
        <v>4215</v>
      </c>
      <c r="Y8" s="94">
        <f t="shared" si="6"/>
        <v>5367.7172874880607</v>
      </c>
      <c r="Z8" s="94">
        <f t="shared" si="7"/>
        <v>73.26470697060121</v>
      </c>
    </row>
    <row r="9" spans="1:26" s="6" customFormat="1" ht="12.75" x14ac:dyDescent="0.2">
      <c r="A9" s="12">
        <v>6.0571428571428569</v>
      </c>
      <c r="B9" s="7">
        <f t="shared" si="0"/>
        <v>6.1</v>
      </c>
      <c r="C9" s="6" t="s">
        <v>26</v>
      </c>
      <c r="D9" s="6">
        <f t="shared" si="2"/>
        <v>11</v>
      </c>
      <c r="F9" s="83">
        <v>8.0499999999999989</v>
      </c>
      <c r="G9" s="90">
        <f t="shared" si="1"/>
        <v>8.1</v>
      </c>
      <c r="H9" s="91" t="s">
        <v>26</v>
      </c>
      <c r="I9" s="91">
        <f t="shared" si="3"/>
        <v>3</v>
      </c>
      <c r="J9" s="91"/>
      <c r="K9" s="91" t="s">
        <v>26</v>
      </c>
      <c r="L9" s="92">
        <f t="shared" si="4"/>
        <v>2</v>
      </c>
      <c r="M9" s="91"/>
      <c r="N9" s="93">
        <v>6.3</v>
      </c>
      <c r="O9" s="91" t="s">
        <v>19</v>
      </c>
      <c r="P9" s="91">
        <v>8</v>
      </c>
      <c r="Q9" s="91"/>
      <c r="R9" s="90">
        <v>7.6</v>
      </c>
      <c r="S9" s="91" t="s">
        <v>12</v>
      </c>
      <c r="T9" s="91">
        <v>8</v>
      </c>
      <c r="U9" s="91"/>
      <c r="V9" s="91" t="s">
        <v>13</v>
      </c>
      <c r="W9" s="92">
        <v>1.4</v>
      </c>
      <c r="X9" s="91">
        <f t="shared" si="5"/>
        <v>3933.9999999999995</v>
      </c>
      <c r="Y9" s="94">
        <f t="shared" si="6"/>
        <v>5009.8694683221902</v>
      </c>
      <c r="Z9" s="94">
        <f t="shared" si="7"/>
        <v>70.780431394010236</v>
      </c>
    </row>
    <row r="10" spans="1:26" s="6" customFormat="1" ht="12.75" x14ac:dyDescent="0.2">
      <c r="A10" s="12">
        <v>6.0571428571428569</v>
      </c>
      <c r="B10" s="7">
        <f t="shared" si="0"/>
        <v>6.1</v>
      </c>
      <c r="C10" s="6" t="s">
        <v>12</v>
      </c>
      <c r="D10" s="6">
        <f t="shared" si="2"/>
        <v>11</v>
      </c>
      <c r="F10" s="83">
        <v>7.5999999999999988</v>
      </c>
      <c r="G10" s="90">
        <f t="shared" si="1"/>
        <v>7.6</v>
      </c>
      <c r="H10" s="91" t="s">
        <v>12</v>
      </c>
      <c r="I10" s="91">
        <f t="shared" si="3"/>
        <v>8</v>
      </c>
      <c r="J10" s="91"/>
      <c r="K10" s="91" t="s">
        <v>12</v>
      </c>
      <c r="L10" s="92">
        <f t="shared" si="4"/>
        <v>1.5</v>
      </c>
      <c r="M10" s="91"/>
      <c r="N10" s="93"/>
      <c r="O10" s="91" t="s">
        <v>30</v>
      </c>
      <c r="P10" s="91"/>
      <c r="Q10" s="91"/>
      <c r="R10" s="90"/>
      <c r="S10" s="91" t="s">
        <v>28</v>
      </c>
      <c r="T10" s="91"/>
      <c r="U10" s="91"/>
      <c r="V10" s="91" t="s">
        <v>25</v>
      </c>
      <c r="W10" s="92"/>
      <c r="X10" s="91">
        <f t="shared" si="5"/>
        <v>0</v>
      </c>
      <c r="Y10" s="94">
        <f t="shared" si="6"/>
        <v>0</v>
      </c>
      <c r="Z10" s="94"/>
    </row>
    <row r="11" spans="1:26" s="6" customFormat="1" ht="12.75" x14ac:dyDescent="0.2">
      <c r="A11" s="12">
        <v>6.2714285714285705</v>
      </c>
      <c r="B11" s="7">
        <f t="shared" si="0"/>
        <v>6.3</v>
      </c>
      <c r="C11" s="6" t="s">
        <v>19</v>
      </c>
      <c r="D11" s="6">
        <f t="shared" si="2"/>
        <v>8</v>
      </c>
      <c r="F11" s="83">
        <v>7.0214285714285722</v>
      </c>
      <c r="G11" s="90">
        <f t="shared" si="1"/>
        <v>7</v>
      </c>
      <c r="H11" s="91" t="s">
        <v>19</v>
      </c>
      <c r="I11" s="91">
        <f t="shared" si="3"/>
        <v>16</v>
      </c>
      <c r="J11" s="91"/>
      <c r="K11" s="91" t="s">
        <v>19</v>
      </c>
      <c r="L11" s="92">
        <f t="shared" si="4"/>
        <v>0.7</v>
      </c>
      <c r="M11" s="91"/>
      <c r="N11" s="95"/>
      <c r="O11" s="96" t="s">
        <v>21</v>
      </c>
      <c r="P11" s="96"/>
      <c r="Q11" s="91"/>
      <c r="R11" s="90">
        <v>7.5</v>
      </c>
      <c r="S11" s="91" t="s">
        <v>29</v>
      </c>
      <c r="T11" s="91">
        <v>10</v>
      </c>
      <c r="U11" s="91"/>
      <c r="V11" s="91" t="s">
        <v>23</v>
      </c>
      <c r="W11" s="92"/>
      <c r="X11" s="91"/>
      <c r="Y11" s="94"/>
      <c r="Z11" s="94"/>
    </row>
    <row r="12" spans="1:26" s="6" customFormat="1" ht="12.75" x14ac:dyDescent="0.2">
      <c r="A12" s="12">
        <v>6.5714285714285712</v>
      </c>
      <c r="B12" s="7">
        <f t="shared" si="0"/>
        <v>6.6</v>
      </c>
      <c r="C12" s="6" t="s">
        <v>18</v>
      </c>
      <c r="D12" s="6">
        <f t="shared" si="2"/>
        <v>4</v>
      </c>
      <c r="F12" s="83">
        <v>8.2857142857142847</v>
      </c>
      <c r="G12" s="90">
        <f t="shared" si="1"/>
        <v>8.3000000000000007</v>
      </c>
      <c r="H12" s="91" t="s">
        <v>18</v>
      </c>
      <c r="I12" s="91">
        <f t="shared" si="3"/>
        <v>2</v>
      </c>
      <c r="J12" s="91"/>
      <c r="K12" s="91" t="s">
        <v>18</v>
      </c>
      <c r="L12" s="92">
        <f t="shared" si="4"/>
        <v>1.7</v>
      </c>
      <c r="M12" s="91"/>
      <c r="N12" s="93">
        <v>6.1</v>
      </c>
      <c r="O12" s="91" t="s">
        <v>6</v>
      </c>
      <c r="P12" s="91">
        <v>11</v>
      </c>
      <c r="Q12" s="91"/>
      <c r="R12" s="90">
        <v>7.4</v>
      </c>
      <c r="S12" s="91" t="s">
        <v>7</v>
      </c>
      <c r="T12" s="91">
        <v>11</v>
      </c>
      <c r="U12" s="91"/>
      <c r="V12" s="91" t="s">
        <v>27</v>
      </c>
      <c r="W12" s="92"/>
      <c r="X12" s="91"/>
      <c r="Y12" s="94"/>
      <c r="Z12" s="94"/>
    </row>
    <row r="13" spans="1:26" s="6" customFormat="1" ht="12.75" x14ac:dyDescent="0.2">
      <c r="A13" s="12">
        <v>6.2928571428571427</v>
      </c>
      <c r="B13" s="7">
        <f t="shared" si="0"/>
        <v>6.3</v>
      </c>
      <c r="C13" s="6" t="s">
        <v>30</v>
      </c>
      <c r="D13" s="6">
        <f t="shared" si="2"/>
        <v>8</v>
      </c>
      <c r="F13" s="83">
        <v>7.0642857142857141</v>
      </c>
      <c r="G13" s="90">
        <f t="shared" si="1"/>
        <v>7.1</v>
      </c>
      <c r="H13" s="91" t="s">
        <v>30</v>
      </c>
      <c r="I13" s="91">
        <f t="shared" si="3"/>
        <v>13</v>
      </c>
      <c r="J13" s="91"/>
      <c r="K13" s="91" t="s">
        <v>30</v>
      </c>
      <c r="L13" s="92">
        <f t="shared" si="4"/>
        <v>0.8</v>
      </c>
      <c r="M13" s="91"/>
      <c r="N13" s="93"/>
      <c r="O13" s="91" t="s">
        <v>26</v>
      </c>
      <c r="P13" s="91"/>
      <c r="Q13" s="91"/>
      <c r="R13" s="90">
        <v>7.2</v>
      </c>
      <c r="S13" s="91" t="s">
        <v>8</v>
      </c>
      <c r="T13" s="91">
        <v>12</v>
      </c>
      <c r="U13" s="91"/>
      <c r="V13" s="91" t="s">
        <v>9</v>
      </c>
      <c r="W13" s="92">
        <v>1.1000000000000001</v>
      </c>
      <c r="X13" s="91">
        <f t="shared" si="5"/>
        <v>3091.0000000000005</v>
      </c>
      <c r="Y13" s="94">
        <f t="shared" si="6"/>
        <v>3936.3260108245786</v>
      </c>
      <c r="Z13" s="94">
        <f t="shared" si="7"/>
        <v>62.74014672300806</v>
      </c>
    </row>
    <row r="14" spans="1:26" s="6" customFormat="1" ht="12.75" x14ac:dyDescent="0.2">
      <c r="A14" s="12">
        <v>6.2714285714285722</v>
      </c>
      <c r="B14" s="7">
        <f t="shared" si="0"/>
        <v>6.3</v>
      </c>
      <c r="C14" s="6" t="s">
        <v>21</v>
      </c>
      <c r="D14" s="6">
        <f t="shared" si="2"/>
        <v>8</v>
      </c>
      <c r="F14" s="83">
        <v>6.1857142857142859</v>
      </c>
      <c r="G14" s="90">
        <f t="shared" si="1"/>
        <v>6.2</v>
      </c>
      <c r="H14" s="91" t="s">
        <v>21</v>
      </c>
      <c r="I14" s="91">
        <f t="shared" si="3"/>
        <v>24</v>
      </c>
      <c r="J14" s="91"/>
      <c r="K14" s="91" t="s">
        <v>21</v>
      </c>
      <c r="L14" s="92">
        <f t="shared" si="4"/>
        <v>-0.1</v>
      </c>
      <c r="M14" s="91"/>
      <c r="N14" s="93"/>
      <c r="O14" s="91" t="s">
        <v>12</v>
      </c>
      <c r="P14" s="91"/>
      <c r="Q14" s="91"/>
      <c r="R14" s="90">
        <v>7.1</v>
      </c>
      <c r="S14" s="91" t="s">
        <v>13</v>
      </c>
      <c r="T14" s="91">
        <v>13</v>
      </c>
      <c r="U14" s="91"/>
      <c r="V14" s="91" t="s">
        <v>8</v>
      </c>
      <c r="W14" s="92"/>
      <c r="X14" s="91">
        <f t="shared" si="5"/>
        <v>0</v>
      </c>
      <c r="Y14" s="94">
        <f t="shared" si="6"/>
        <v>0</v>
      </c>
      <c r="Z14" s="94"/>
    </row>
    <row r="15" spans="1:26" s="6" customFormat="1" ht="12.75" x14ac:dyDescent="0.2">
      <c r="A15" s="12">
        <v>6.0785714285714292</v>
      </c>
      <c r="B15" s="7">
        <f t="shared" si="0"/>
        <v>6.1</v>
      </c>
      <c r="C15" s="6" t="s">
        <v>8</v>
      </c>
      <c r="D15" s="6">
        <f t="shared" si="2"/>
        <v>11</v>
      </c>
      <c r="F15" s="83">
        <v>7.1500000000000012</v>
      </c>
      <c r="G15" s="90">
        <f t="shared" si="1"/>
        <v>7.2</v>
      </c>
      <c r="H15" s="91" t="s">
        <v>8</v>
      </c>
      <c r="I15" s="91">
        <f t="shared" si="3"/>
        <v>12</v>
      </c>
      <c r="J15" s="91"/>
      <c r="K15" s="91" t="s">
        <v>8</v>
      </c>
      <c r="L15" s="92">
        <f t="shared" si="4"/>
        <v>1.1000000000000001</v>
      </c>
      <c r="M15" s="91"/>
      <c r="N15" s="93"/>
      <c r="O15" s="91" t="s">
        <v>8</v>
      </c>
      <c r="P15" s="91"/>
      <c r="Q15" s="91"/>
      <c r="R15" s="90"/>
      <c r="S15" s="91" t="s">
        <v>30</v>
      </c>
      <c r="T15" s="91"/>
      <c r="U15" s="91"/>
      <c r="V15" s="91" t="s">
        <v>5</v>
      </c>
      <c r="W15" s="92"/>
      <c r="X15" s="91"/>
      <c r="Y15" s="94"/>
      <c r="Z15" s="94"/>
    </row>
    <row r="16" spans="1:26" s="6" customFormat="1" ht="12.75" x14ac:dyDescent="0.2">
      <c r="A16" s="12">
        <v>5.7785714285714276</v>
      </c>
      <c r="B16" s="7">
        <f t="shared" si="0"/>
        <v>5.8</v>
      </c>
      <c r="C16" s="6" t="s">
        <v>15</v>
      </c>
      <c r="D16" s="6">
        <f t="shared" si="2"/>
        <v>20</v>
      </c>
      <c r="F16" s="83">
        <v>6.2928571428571418</v>
      </c>
      <c r="G16" s="90">
        <f t="shared" si="1"/>
        <v>6.3</v>
      </c>
      <c r="H16" s="91" t="s">
        <v>15</v>
      </c>
      <c r="I16" s="91">
        <f t="shared" si="3"/>
        <v>23</v>
      </c>
      <c r="J16" s="91"/>
      <c r="K16" s="91" t="s">
        <v>15</v>
      </c>
      <c r="L16" s="92">
        <f t="shared" si="4"/>
        <v>0.5</v>
      </c>
      <c r="M16" s="91"/>
      <c r="N16" s="93"/>
      <c r="O16" s="91" t="s">
        <v>22</v>
      </c>
      <c r="P16" s="91"/>
      <c r="Q16" s="91"/>
      <c r="R16" s="90"/>
      <c r="S16" s="91" t="s">
        <v>11</v>
      </c>
      <c r="T16" s="91"/>
      <c r="U16" s="91"/>
      <c r="V16" s="91" t="s">
        <v>11</v>
      </c>
      <c r="W16" s="92"/>
      <c r="X16" s="91"/>
      <c r="Y16" s="94"/>
      <c r="Z16" s="94"/>
    </row>
    <row r="17" spans="1:28" s="6" customFormat="1" ht="12.75" x14ac:dyDescent="0.2">
      <c r="A17" s="12">
        <v>5.8</v>
      </c>
      <c r="B17" s="7">
        <f t="shared" si="0"/>
        <v>5.8</v>
      </c>
      <c r="C17" s="6" t="s">
        <v>28</v>
      </c>
      <c r="D17" s="6">
        <f t="shared" si="2"/>
        <v>20</v>
      </c>
      <c r="F17" s="83">
        <v>7.5571428571428569</v>
      </c>
      <c r="G17" s="90">
        <f t="shared" si="1"/>
        <v>7.6</v>
      </c>
      <c r="H17" s="91" t="s">
        <v>28</v>
      </c>
      <c r="I17" s="91">
        <f t="shared" si="3"/>
        <v>8</v>
      </c>
      <c r="J17" s="91"/>
      <c r="K17" s="91" t="s">
        <v>28</v>
      </c>
      <c r="L17" s="92">
        <f t="shared" si="4"/>
        <v>1.8</v>
      </c>
      <c r="M17" s="91"/>
      <c r="N17" s="93">
        <v>6</v>
      </c>
      <c r="O17" s="91" t="s">
        <v>24</v>
      </c>
      <c r="P17" s="91">
        <v>16</v>
      </c>
      <c r="Q17" s="91"/>
      <c r="R17" s="90">
        <v>7</v>
      </c>
      <c r="S17" s="91" t="s">
        <v>19</v>
      </c>
      <c r="T17" s="91">
        <v>16</v>
      </c>
      <c r="U17" s="91"/>
      <c r="V17" s="91" t="s">
        <v>7</v>
      </c>
      <c r="W17" s="92">
        <v>1</v>
      </c>
      <c r="X17" s="91">
        <f t="shared" si="5"/>
        <v>2810</v>
      </c>
      <c r="Y17" s="94">
        <f t="shared" si="6"/>
        <v>3578.4781916587076</v>
      </c>
      <c r="Z17" s="94">
        <f t="shared" si="7"/>
        <v>59.820382744167624</v>
      </c>
    </row>
    <row r="18" spans="1:28" s="6" customFormat="1" ht="12.75" x14ac:dyDescent="0.2">
      <c r="A18" s="12">
        <v>5.8</v>
      </c>
      <c r="B18" s="7">
        <f t="shared" si="0"/>
        <v>5.8</v>
      </c>
      <c r="C18" s="6" t="s">
        <v>29</v>
      </c>
      <c r="D18" s="6">
        <f t="shared" si="2"/>
        <v>20</v>
      </c>
      <c r="F18" s="83">
        <v>7.4714285714285715</v>
      </c>
      <c r="G18" s="90">
        <f t="shared" si="1"/>
        <v>7.5</v>
      </c>
      <c r="H18" s="91" t="s">
        <v>29</v>
      </c>
      <c r="I18" s="91">
        <f t="shared" si="3"/>
        <v>10</v>
      </c>
      <c r="J18" s="91"/>
      <c r="K18" s="91" t="s">
        <v>29</v>
      </c>
      <c r="L18" s="92">
        <f t="shared" si="4"/>
        <v>1.7</v>
      </c>
      <c r="M18" s="91"/>
      <c r="N18" s="93"/>
      <c r="O18" s="91" t="s">
        <v>3</v>
      </c>
      <c r="P18" s="91"/>
      <c r="Q18" s="91"/>
      <c r="R18" s="90">
        <v>6.9</v>
      </c>
      <c r="S18" s="91" t="s">
        <v>24</v>
      </c>
      <c r="T18" s="91">
        <v>17</v>
      </c>
      <c r="U18" s="91"/>
      <c r="V18" s="91" t="s">
        <v>24</v>
      </c>
      <c r="W18" s="92">
        <v>0.9</v>
      </c>
      <c r="X18" s="91">
        <f t="shared" si="5"/>
        <v>2529</v>
      </c>
      <c r="Y18" s="94">
        <f t="shared" si="6"/>
        <v>3220.6303724928366</v>
      </c>
      <c r="Z18" s="94">
        <f t="shared" si="7"/>
        <v>56.750597992380982</v>
      </c>
    </row>
    <row r="19" spans="1:28" s="6" customFormat="1" ht="12.75" x14ac:dyDescent="0.2">
      <c r="A19" s="12">
        <v>6.7</v>
      </c>
      <c r="B19" s="7">
        <f t="shared" si="0"/>
        <v>6.7</v>
      </c>
      <c r="C19" s="6" t="s">
        <v>20</v>
      </c>
      <c r="D19" s="6">
        <f t="shared" si="2"/>
        <v>1</v>
      </c>
      <c r="F19" s="83">
        <v>8.3714285714285719</v>
      </c>
      <c r="G19" s="90">
        <f t="shared" si="1"/>
        <v>8.4</v>
      </c>
      <c r="H19" s="91" t="s">
        <v>20</v>
      </c>
      <c r="I19" s="91">
        <f t="shared" si="3"/>
        <v>1</v>
      </c>
      <c r="J19" s="91"/>
      <c r="K19" s="91" t="s">
        <v>20</v>
      </c>
      <c r="L19" s="92">
        <f t="shared" si="4"/>
        <v>1.7</v>
      </c>
      <c r="M19" s="91"/>
      <c r="N19" s="93"/>
      <c r="O19" s="91" t="s">
        <v>4</v>
      </c>
      <c r="P19" s="91"/>
      <c r="Q19" s="91"/>
      <c r="R19" s="90"/>
      <c r="S19" s="91" t="s">
        <v>25</v>
      </c>
      <c r="T19" s="91"/>
      <c r="U19" s="91"/>
      <c r="V19" s="91" t="s">
        <v>30</v>
      </c>
      <c r="W19" s="92">
        <v>0.8</v>
      </c>
      <c r="X19" s="91">
        <f t="shared" si="5"/>
        <v>2248</v>
      </c>
      <c r="Y19" s="94">
        <f t="shared" si="6"/>
        <v>2862.7825533269661</v>
      </c>
      <c r="Z19" s="94">
        <f t="shared" si="7"/>
        <v>53.504976902405687</v>
      </c>
    </row>
    <row r="20" spans="1:28" s="6" customFormat="1" ht="12.75" x14ac:dyDescent="0.2">
      <c r="A20" s="12">
        <v>5.5</v>
      </c>
      <c r="B20" s="7">
        <f t="shared" si="0"/>
        <v>5.5</v>
      </c>
      <c r="C20" s="6" t="s">
        <v>25</v>
      </c>
      <c r="D20" s="6">
        <f t="shared" si="2"/>
        <v>25</v>
      </c>
      <c r="F20" s="83">
        <v>6.8500000000000005</v>
      </c>
      <c r="G20" s="90">
        <f t="shared" si="1"/>
        <v>6.9</v>
      </c>
      <c r="H20" s="91" t="s">
        <v>25</v>
      </c>
      <c r="I20" s="91">
        <f t="shared" si="3"/>
        <v>17</v>
      </c>
      <c r="J20" s="91"/>
      <c r="K20" s="91" t="s">
        <v>25</v>
      </c>
      <c r="L20" s="92">
        <f t="shared" si="4"/>
        <v>1.4</v>
      </c>
      <c r="M20" s="91"/>
      <c r="N20" s="95"/>
      <c r="O20" s="96" t="s">
        <v>11</v>
      </c>
      <c r="P20" s="96"/>
      <c r="Q20" s="91"/>
      <c r="R20" s="90"/>
      <c r="S20" s="91" t="s">
        <v>22</v>
      </c>
      <c r="T20" s="91">
        <v>19</v>
      </c>
      <c r="U20" s="91"/>
      <c r="V20" s="91" t="s">
        <v>10</v>
      </c>
      <c r="W20" s="92"/>
      <c r="X20" s="91"/>
      <c r="Y20" s="94"/>
      <c r="Z20" s="94"/>
    </row>
    <row r="21" spans="1:28" s="6" customFormat="1" ht="12.75" x14ac:dyDescent="0.2">
      <c r="A21" s="12">
        <v>6.4857142857142858</v>
      </c>
      <c r="B21" s="7">
        <f t="shared" si="0"/>
        <v>6.5</v>
      </c>
      <c r="C21" s="6" t="s">
        <v>23</v>
      </c>
      <c r="D21" s="6">
        <f t="shared" si="2"/>
        <v>5</v>
      </c>
      <c r="F21" s="83">
        <v>7.9428571428571431</v>
      </c>
      <c r="G21" s="90">
        <f t="shared" si="1"/>
        <v>7.9</v>
      </c>
      <c r="H21" s="91" t="s">
        <v>23</v>
      </c>
      <c r="I21" s="91">
        <f t="shared" si="3"/>
        <v>5</v>
      </c>
      <c r="J21" s="91"/>
      <c r="K21" s="91" t="s">
        <v>23</v>
      </c>
      <c r="L21" s="92">
        <f t="shared" si="4"/>
        <v>1.4</v>
      </c>
      <c r="M21" s="91"/>
      <c r="N21" s="93">
        <v>5.8</v>
      </c>
      <c r="O21" s="91" t="s">
        <v>15</v>
      </c>
      <c r="P21" s="91">
        <v>20</v>
      </c>
      <c r="Q21" s="91"/>
      <c r="R21" s="90">
        <v>6.7</v>
      </c>
      <c r="S21" s="91" t="s">
        <v>6</v>
      </c>
      <c r="T21" s="91">
        <v>20</v>
      </c>
      <c r="U21" s="91"/>
      <c r="V21" s="91" t="s">
        <v>19</v>
      </c>
      <c r="W21" s="92">
        <v>0.7</v>
      </c>
      <c r="X21" s="91">
        <f t="shared" si="5"/>
        <v>1966.9999999999998</v>
      </c>
      <c r="Y21" s="94">
        <f t="shared" si="6"/>
        <v>2504.9347341610951</v>
      </c>
      <c r="Z21" s="94">
        <f t="shared" si="7"/>
        <v>50.049323014013837</v>
      </c>
    </row>
    <row r="22" spans="1:28" s="6" customFormat="1" ht="12.75" x14ac:dyDescent="0.2">
      <c r="A22" s="12">
        <v>6.0571428571428569</v>
      </c>
      <c r="B22" s="7">
        <f t="shared" si="0"/>
        <v>6.1</v>
      </c>
      <c r="C22" s="6" t="s">
        <v>22</v>
      </c>
      <c r="D22" s="6">
        <f t="shared" si="2"/>
        <v>11</v>
      </c>
      <c r="F22" s="83">
        <v>6.7642857142857151</v>
      </c>
      <c r="G22" s="90">
        <f t="shared" si="1"/>
        <v>6.8</v>
      </c>
      <c r="H22" s="91" t="s">
        <v>22</v>
      </c>
      <c r="I22" s="91">
        <f t="shared" si="3"/>
        <v>19</v>
      </c>
      <c r="J22" s="91"/>
      <c r="K22" s="91" t="s">
        <v>22</v>
      </c>
      <c r="L22" s="92">
        <f t="shared" si="4"/>
        <v>0.7</v>
      </c>
      <c r="M22" s="91"/>
      <c r="N22" s="93"/>
      <c r="O22" s="91" t="s">
        <v>28</v>
      </c>
      <c r="P22" s="91"/>
      <c r="Q22" s="91"/>
      <c r="R22" s="90"/>
      <c r="S22" s="91" t="s">
        <v>27</v>
      </c>
      <c r="T22" s="91"/>
      <c r="U22" s="91"/>
      <c r="V22" s="91" t="s">
        <v>22</v>
      </c>
      <c r="W22" s="92"/>
      <c r="X22" s="91"/>
      <c r="Y22" s="94"/>
      <c r="Z22" s="94"/>
    </row>
    <row r="23" spans="1:28" s="6" customFormat="1" ht="12.75" x14ac:dyDescent="0.2">
      <c r="A23" s="12">
        <v>5.3285714285714292</v>
      </c>
      <c r="B23" s="7">
        <f t="shared" si="0"/>
        <v>5.3</v>
      </c>
      <c r="C23" s="6" t="s">
        <v>27</v>
      </c>
      <c r="D23" s="6">
        <f t="shared" si="2"/>
        <v>26</v>
      </c>
      <c r="F23" s="83">
        <v>6.7214285714285715</v>
      </c>
      <c r="G23" s="90">
        <f t="shared" si="1"/>
        <v>6.7</v>
      </c>
      <c r="H23" s="91" t="s">
        <v>27</v>
      </c>
      <c r="I23" s="91">
        <f t="shared" si="3"/>
        <v>20</v>
      </c>
      <c r="J23" s="91"/>
      <c r="K23" s="91" t="s">
        <v>27</v>
      </c>
      <c r="L23" s="92">
        <f t="shared" si="4"/>
        <v>1.4</v>
      </c>
      <c r="M23" s="91"/>
      <c r="N23" s="93"/>
      <c r="O23" s="91" t="s">
        <v>29</v>
      </c>
      <c r="P23" s="91"/>
      <c r="Q23" s="91"/>
      <c r="R23" s="97">
        <v>6.6</v>
      </c>
      <c r="S23" s="96" t="s">
        <v>3</v>
      </c>
      <c r="T23" s="96">
        <v>22</v>
      </c>
      <c r="U23" s="91"/>
      <c r="V23" s="91" t="s">
        <v>3</v>
      </c>
      <c r="W23" s="92">
        <v>0.6</v>
      </c>
      <c r="X23" s="91">
        <f t="shared" si="5"/>
        <v>1686</v>
      </c>
      <c r="Y23" s="94">
        <f t="shared" si="6"/>
        <v>2147.0869149952246</v>
      </c>
      <c r="Z23" s="94">
        <f t="shared" si="7"/>
        <v>46.336669226382952</v>
      </c>
      <c r="AB23" s="6" t="s">
        <v>40</v>
      </c>
    </row>
    <row r="24" spans="1:28" s="6" customFormat="1" ht="12.75" x14ac:dyDescent="0.2">
      <c r="A24" s="12">
        <v>6.3571428571428568</v>
      </c>
      <c r="B24" s="7">
        <f t="shared" si="0"/>
        <v>6.4</v>
      </c>
      <c r="C24" s="6" t="s">
        <v>7</v>
      </c>
      <c r="D24" s="6">
        <f t="shared" si="2"/>
        <v>7</v>
      </c>
      <c r="F24" s="83">
        <v>7.3857142857142852</v>
      </c>
      <c r="G24" s="90">
        <f t="shared" si="1"/>
        <v>7.4</v>
      </c>
      <c r="H24" s="91" t="s">
        <v>7</v>
      </c>
      <c r="I24" s="91">
        <f t="shared" si="3"/>
        <v>11</v>
      </c>
      <c r="J24" s="91"/>
      <c r="K24" s="91" t="s">
        <v>7</v>
      </c>
      <c r="L24" s="92">
        <f t="shared" si="4"/>
        <v>1</v>
      </c>
      <c r="M24" s="91"/>
      <c r="N24" s="93">
        <v>5.7</v>
      </c>
      <c r="O24" s="91" t="s">
        <v>13</v>
      </c>
      <c r="P24" s="91">
        <v>23</v>
      </c>
      <c r="Q24" s="91"/>
      <c r="R24" s="90">
        <v>6.3</v>
      </c>
      <c r="S24" s="91" t="s">
        <v>15</v>
      </c>
      <c r="T24" s="91">
        <v>23</v>
      </c>
      <c r="U24" s="91"/>
      <c r="V24" s="91" t="s">
        <v>6</v>
      </c>
      <c r="W24" s="92"/>
      <c r="X24" s="91"/>
      <c r="Y24" s="94"/>
      <c r="Z24" s="94"/>
    </row>
    <row r="25" spans="1:28" s="6" customFormat="1" ht="12.75" x14ac:dyDescent="0.2">
      <c r="A25" s="12">
        <v>6.4642857142857135</v>
      </c>
      <c r="B25" s="7">
        <f t="shared" si="0"/>
        <v>6.5</v>
      </c>
      <c r="C25" s="6" t="s">
        <v>14</v>
      </c>
      <c r="D25" s="6">
        <f t="shared" si="2"/>
        <v>5</v>
      </c>
      <c r="F25" s="83">
        <v>8.0714285714285712</v>
      </c>
      <c r="G25" s="90">
        <f t="shared" si="1"/>
        <v>8.1</v>
      </c>
      <c r="H25" s="91" t="s">
        <v>14</v>
      </c>
      <c r="I25" s="91">
        <f t="shared" si="3"/>
        <v>3</v>
      </c>
      <c r="J25" s="91"/>
      <c r="K25" s="91" t="s">
        <v>14</v>
      </c>
      <c r="L25" s="92">
        <f t="shared" si="4"/>
        <v>1.6</v>
      </c>
      <c r="M25" s="91"/>
      <c r="N25" s="93"/>
      <c r="O25" s="91" t="s">
        <v>16</v>
      </c>
      <c r="P25" s="91"/>
      <c r="Q25" s="91"/>
      <c r="R25" s="97">
        <v>6.2</v>
      </c>
      <c r="S25" s="96" t="s">
        <v>21</v>
      </c>
      <c r="T25" s="96">
        <v>24</v>
      </c>
      <c r="U25" s="91"/>
      <c r="V25" s="91" t="s">
        <v>17</v>
      </c>
      <c r="W25" s="92"/>
      <c r="X25" s="91"/>
      <c r="Y25" s="94"/>
      <c r="Z25" s="94"/>
    </row>
    <row r="26" spans="1:28" s="6" customFormat="1" ht="12.75" x14ac:dyDescent="0.2">
      <c r="A26" s="12">
        <v>6.6571428571428575</v>
      </c>
      <c r="B26" s="7">
        <f t="shared" si="0"/>
        <v>6.7</v>
      </c>
      <c r="C26" s="6" t="s">
        <v>5</v>
      </c>
      <c r="D26" s="6">
        <f t="shared" si="2"/>
        <v>1</v>
      </c>
      <c r="F26" s="83">
        <v>7.7714285714285714</v>
      </c>
      <c r="G26" s="90">
        <f t="shared" si="1"/>
        <v>7.8</v>
      </c>
      <c r="H26" s="91" t="s">
        <v>5</v>
      </c>
      <c r="I26" s="91">
        <f t="shared" si="3"/>
        <v>6</v>
      </c>
      <c r="J26" s="91"/>
      <c r="K26" s="91" t="s">
        <v>5</v>
      </c>
      <c r="L26" s="92">
        <f t="shared" si="4"/>
        <v>1.1000000000000001</v>
      </c>
      <c r="M26" s="91"/>
      <c r="N26" s="93">
        <v>5.5</v>
      </c>
      <c r="O26" s="91" t="s">
        <v>25</v>
      </c>
      <c r="P26" s="91">
        <v>25</v>
      </c>
      <c r="Q26" s="91"/>
      <c r="R26" s="90">
        <v>6</v>
      </c>
      <c r="S26" s="91" t="s">
        <v>16</v>
      </c>
      <c r="T26" s="91">
        <v>25</v>
      </c>
      <c r="U26" s="91"/>
      <c r="V26" s="91" t="s">
        <v>15</v>
      </c>
      <c r="W26" s="92">
        <v>0.5</v>
      </c>
      <c r="X26" s="91">
        <f t="shared" si="5"/>
        <v>1405</v>
      </c>
      <c r="Y26" s="94">
        <f t="shared" si="6"/>
        <v>1789.2390958293538</v>
      </c>
      <c r="Z26" s="94">
        <f t="shared" si="7"/>
        <v>42.299398291575656</v>
      </c>
    </row>
    <row r="27" spans="1:28" s="6" customFormat="1" ht="12.75" x14ac:dyDescent="0.2">
      <c r="A27" s="12">
        <v>6.0357142857142856</v>
      </c>
      <c r="B27" s="7">
        <f t="shared" si="0"/>
        <v>6</v>
      </c>
      <c r="C27" s="6" t="s">
        <v>11</v>
      </c>
      <c r="D27" s="6">
        <f t="shared" si="2"/>
        <v>16</v>
      </c>
      <c r="F27" s="83">
        <v>7.1071428571428568</v>
      </c>
      <c r="G27" s="90">
        <f t="shared" si="1"/>
        <v>7.1</v>
      </c>
      <c r="H27" s="91" t="s">
        <v>11</v>
      </c>
      <c r="I27" s="91">
        <f t="shared" si="3"/>
        <v>13</v>
      </c>
      <c r="J27" s="91"/>
      <c r="K27" s="91" t="s">
        <v>11</v>
      </c>
      <c r="L27" s="92">
        <f t="shared" si="4"/>
        <v>1.1000000000000001</v>
      </c>
      <c r="M27" s="91"/>
      <c r="N27" s="93">
        <v>5.3</v>
      </c>
      <c r="O27" s="91" t="s">
        <v>27</v>
      </c>
      <c r="P27" s="91">
        <v>26</v>
      </c>
      <c r="Q27" s="91"/>
      <c r="R27" s="97">
        <v>5.9</v>
      </c>
      <c r="S27" s="96" t="s">
        <v>4</v>
      </c>
      <c r="T27" s="96">
        <v>26</v>
      </c>
      <c r="U27" s="91"/>
      <c r="V27" s="96" t="s">
        <v>16</v>
      </c>
      <c r="W27" s="98">
        <v>0.3</v>
      </c>
      <c r="X27" s="96">
        <f t="shared" si="5"/>
        <v>843</v>
      </c>
      <c r="Y27" s="99">
        <f t="shared" si="6"/>
        <v>1073.5434574976123</v>
      </c>
      <c r="Z27" s="99">
        <f t="shared" si="7"/>
        <v>32.764973027573397</v>
      </c>
    </row>
    <row r="28" spans="1:28" s="6" customFormat="1" ht="12.75" x14ac:dyDescent="0.2">
      <c r="A28" s="12">
        <v>5.0071428571428571</v>
      </c>
      <c r="B28" s="7">
        <f t="shared" si="0"/>
        <v>5</v>
      </c>
      <c r="C28" s="6" t="s">
        <v>17</v>
      </c>
      <c r="D28" s="6">
        <f t="shared" si="2"/>
        <v>27</v>
      </c>
      <c r="F28" s="83">
        <v>5.5857142857142863</v>
      </c>
      <c r="G28" s="90">
        <f t="shared" si="1"/>
        <v>5.6</v>
      </c>
      <c r="H28" s="91" t="s">
        <v>17</v>
      </c>
      <c r="I28" s="91">
        <f t="shared" si="3"/>
        <v>27</v>
      </c>
      <c r="J28" s="91"/>
      <c r="K28" s="91" t="s">
        <v>17</v>
      </c>
      <c r="L28" s="92">
        <f t="shared" si="4"/>
        <v>0.6</v>
      </c>
      <c r="M28" s="91"/>
      <c r="N28" s="93">
        <v>5</v>
      </c>
      <c r="O28" s="91" t="s">
        <v>17</v>
      </c>
      <c r="P28" s="91">
        <v>27</v>
      </c>
      <c r="Q28" s="91"/>
      <c r="R28" s="90">
        <v>5.6</v>
      </c>
      <c r="S28" s="91" t="s">
        <v>17</v>
      </c>
      <c r="T28" s="91">
        <v>27</v>
      </c>
      <c r="U28" s="91"/>
      <c r="V28" s="91" t="s">
        <v>4</v>
      </c>
      <c r="W28" s="92">
        <v>-0.1</v>
      </c>
      <c r="X28" s="91">
        <f t="shared" si="5"/>
        <v>281</v>
      </c>
      <c r="Y28" s="94">
        <f t="shared" si="6"/>
        <v>357.84781916587076</v>
      </c>
      <c r="Z28" s="94">
        <f t="shared" si="7"/>
        <v>18.916865997460327</v>
      </c>
    </row>
    <row r="29" spans="1:28" s="6" customFormat="1" ht="12.75" x14ac:dyDescent="0.2">
      <c r="A29" s="12">
        <v>3.9357142857142851</v>
      </c>
      <c r="B29" s="7">
        <f t="shared" si="0"/>
        <v>3.9</v>
      </c>
      <c r="C29" s="6" t="s">
        <v>10</v>
      </c>
      <c r="D29" s="6">
        <f t="shared" si="2"/>
        <v>28</v>
      </c>
      <c r="F29" s="70">
        <v>4.6642857142857146</v>
      </c>
      <c r="G29" s="7">
        <f t="shared" si="1"/>
        <v>4.7</v>
      </c>
      <c r="H29" s="6" t="s">
        <v>10</v>
      </c>
      <c r="I29" s="6">
        <f t="shared" si="3"/>
        <v>28</v>
      </c>
      <c r="K29" s="6" t="s">
        <v>10</v>
      </c>
      <c r="L29" s="14">
        <f t="shared" si="4"/>
        <v>0.8</v>
      </c>
      <c r="N29" s="10">
        <v>3.9</v>
      </c>
      <c r="O29" s="6" t="s">
        <v>10</v>
      </c>
      <c r="P29" s="6">
        <v>28</v>
      </c>
      <c r="R29" s="69">
        <v>4.7</v>
      </c>
      <c r="S29" s="6" t="s">
        <v>10</v>
      </c>
      <c r="T29" s="68">
        <v>28</v>
      </c>
      <c r="V29" s="6" t="s">
        <v>21</v>
      </c>
      <c r="W29" s="14"/>
      <c r="X29" s="62"/>
      <c r="Y29" s="63"/>
      <c r="Z29" s="63"/>
    </row>
    <row r="30" spans="1:28" s="6" customFormat="1" ht="5.0999999999999996" customHeight="1" x14ac:dyDescent="0.2">
      <c r="A30" s="12"/>
      <c r="B30" s="7"/>
      <c r="F30" s="12"/>
      <c r="G30" s="7"/>
      <c r="L30" s="14"/>
      <c r="W30" s="14"/>
    </row>
    <row r="31" spans="1:28" s="6" customFormat="1" ht="5.0999999999999996" customHeight="1" x14ac:dyDescent="0.2">
      <c r="A31" s="37"/>
      <c r="B31" s="38"/>
      <c r="C31" s="39"/>
      <c r="D31" s="39"/>
      <c r="E31" s="39"/>
      <c r="F31" s="37"/>
      <c r="G31" s="38"/>
      <c r="H31" s="39"/>
      <c r="I31" s="39"/>
      <c r="J31" s="39"/>
      <c r="K31" s="39"/>
      <c r="L31" s="40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40"/>
    </row>
    <row r="32" spans="1:28" s="6" customFormat="1" ht="5.0999999999999996" customHeight="1" x14ac:dyDescent="0.2">
      <c r="A32" s="8"/>
      <c r="B32" s="8"/>
      <c r="D32" s="9"/>
      <c r="F32" s="8"/>
      <c r="G32" s="8"/>
      <c r="I32" s="9"/>
    </row>
    <row r="33" spans="1:23" s="6" customFormat="1" ht="12.75" x14ac:dyDescent="0.2">
      <c r="A33" s="21" t="s">
        <v>34</v>
      </c>
      <c r="B33" s="21"/>
      <c r="C33" s="22">
        <f>COUNTIF(B2:B29,"&gt;"&amp;B34)</f>
        <v>7</v>
      </c>
      <c r="D33" s="9"/>
      <c r="F33" s="21" t="s">
        <v>34</v>
      </c>
      <c r="G33" s="71"/>
      <c r="H33" s="72">
        <f>COUNTIF(G2:G29,"&gt;"&amp;G34)</f>
        <v>22</v>
      </c>
      <c r="I33" s="9"/>
      <c r="N33" s="33" t="str">
        <f>A33</f>
        <v>Q4</v>
      </c>
      <c r="O33" s="33"/>
      <c r="P33" s="33">
        <f>C33</f>
        <v>7</v>
      </c>
      <c r="Q33" s="33"/>
      <c r="R33" s="33" t="str">
        <f>F33</f>
        <v>Q4</v>
      </c>
      <c r="T33" s="33">
        <f>H33</f>
        <v>22</v>
      </c>
      <c r="V33" s="33"/>
      <c r="W33" s="33"/>
    </row>
    <row r="34" spans="1:23" s="6" customFormat="1" ht="12.75" x14ac:dyDescent="0.2">
      <c r="A34" s="21" t="s">
        <v>2</v>
      </c>
      <c r="B34" s="23">
        <f>_xlfn.QUARTILE.EXC($B$2:$B$29,3)</f>
        <v>6.375</v>
      </c>
      <c r="C34" s="24">
        <f>COUNTIF(B2:B29,"&gt;"&amp;B35)-COUNTIF(B2:B29,"&gt;"&amp;B34)</f>
        <v>3</v>
      </c>
      <c r="D34" s="9"/>
      <c r="F34" s="21" t="s">
        <v>2</v>
      </c>
      <c r="G34" s="73">
        <f>_xlfn.QUARTILE.EXC($B$2:$B$29,3)</f>
        <v>6.375</v>
      </c>
      <c r="H34" s="74">
        <f>COUNTIF(G2:G29,"&gt;"&amp;G35)-COUNTIF(G2:G29,"&gt;"&amp;G34)</f>
        <v>2</v>
      </c>
      <c r="I34" s="9"/>
      <c r="K34" s="77" t="s">
        <v>35</v>
      </c>
      <c r="L34" s="72">
        <f>COUNTIF(L2:L29,"&gt;0")</f>
        <v>26</v>
      </c>
      <c r="N34" s="33" t="str">
        <f>A34</f>
        <v>Q3</v>
      </c>
      <c r="O34" s="34">
        <f>B34</f>
        <v>6.375</v>
      </c>
      <c r="P34" s="33">
        <f>C34</f>
        <v>3</v>
      </c>
      <c r="R34" s="33" t="str">
        <f>F34</f>
        <v>Q3</v>
      </c>
      <c r="S34" s="34">
        <f>B34</f>
        <v>6.375</v>
      </c>
      <c r="T34" s="33">
        <f>H34</f>
        <v>2</v>
      </c>
      <c r="V34" s="30" t="s">
        <v>35</v>
      </c>
      <c r="W34" s="33">
        <f>L34</f>
        <v>26</v>
      </c>
    </row>
    <row r="35" spans="1:23" s="6" customFormat="1" ht="12.75" x14ac:dyDescent="0.2">
      <c r="A35" s="21" t="s">
        <v>1</v>
      </c>
      <c r="B35" s="23">
        <f>_xlfn.QUARTILE.EXC($B$2:$B$29,2)</f>
        <v>6.1</v>
      </c>
      <c r="C35" s="24">
        <f>COUNTIF(B2:B29,"&gt;"&amp;B36)-COUNTIF(B2:B29,"&gt;"&amp;B35)</f>
        <v>9</v>
      </c>
      <c r="D35" s="9"/>
      <c r="F35" s="21" t="s">
        <v>1</v>
      </c>
      <c r="G35" s="73">
        <f>_xlfn.QUARTILE.EXC($B$2:$B$29,2)</f>
        <v>6.1</v>
      </c>
      <c r="H35" s="74">
        <f>COUNTIF(G2:G29,"&gt;"&amp;G36)-COUNTIF(G2:G29,"&gt;"&amp;G35)</f>
        <v>2</v>
      </c>
      <c r="I35" s="9"/>
      <c r="K35" s="77" t="s">
        <v>36</v>
      </c>
      <c r="L35" s="78">
        <f>COUNTIF(L2:L29,"=0")</f>
        <v>0</v>
      </c>
      <c r="N35" s="33" t="str">
        <f>A35</f>
        <v>Q2</v>
      </c>
      <c r="O35" s="34">
        <f>B35</f>
        <v>6.1</v>
      </c>
      <c r="P35" s="33">
        <f>C35</f>
        <v>9</v>
      </c>
      <c r="R35" s="33" t="str">
        <f>F35</f>
        <v>Q2</v>
      </c>
      <c r="S35" s="34">
        <f>B35</f>
        <v>6.1</v>
      </c>
      <c r="T35" s="33">
        <f>H35</f>
        <v>2</v>
      </c>
      <c r="V35" s="30" t="s">
        <v>36</v>
      </c>
      <c r="W35" s="43">
        <f>L35</f>
        <v>0</v>
      </c>
    </row>
    <row r="36" spans="1:23" s="6" customFormat="1" ht="12.75" x14ac:dyDescent="0.2">
      <c r="A36" s="27" t="s">
        <v>0</v>
      </c>
      <c r="B36" s="28">
        <f>_xlfn.QUARTILE.EXC($B$2:$B$29,1)</f>
        <v>5.8</v>
      </c>
      <c r="C36" s="29">
        <f>COUNTIF(B2:B29,"&lt;="&amp;B36)</f>
        <v>9</v>
      </c>
      <c r="D36" s="9"/>
      <c r="F36" s="27" t="s">
        <v>0</v>
      </c>
      <c r="G36" s="75">
        <f>_xlfn.QUARTILE.EXC($B$2:$B$29,1)</f>
        <v>5.8</v>
      </c>
      <c r="H36" s="76">
        <f>COUNTIF(G2:G29,"&lt;="&amp;G36)</f>
        <v>2</v>
      </c>
      <c r="I36" s="9"/>
      <c r="K36" s="79" t="s">
        <v>37</v>
      </c>
      <c r="L36" s="80">
        <f>COUNTIF(L2:L29,"&lt;0")</f>
        <v>2</v>
      </c>
      <c r="N36" s="35" t="str">
        <f>A36</f>
        <v>Q1</v>
      </c>
      <c r="O36" s="36">
        <f>B36</f>
        <v>5.8</v>
      </c>
      <c r="P36" s="35">
        <f>C36</f>
        <v>9</v>
      </c>
      <c r="R36" s="35" t="str">
        <f>F36</f>
        <v>Q1</v>
      </c>
      <c r="S36" s="36">
        <f>B36</f>
        <v>5.8</v>
      </c>
      <c r="T36" s="35">
        <f>H36</f>
        <v>2</v>
      </c>
      <c r="V36" s="31" t="s">
        <v>37</v>
      </c>
      <c r="W36" s="41">
        <f>L36</f>
        <v>2</v>
      </c>
    </row>
    <row r="37" spans="1:23" x14ac:dyDescent="0.25">
      <c r="A37" s="25"/>
      <c r="B37" s="25"/>
      <c r="C37" s="26">
        <f>SUM(C33:C36)</f>
        <v>28</v>
      </c>
      <c r="F37" s="25"/>
      <c r="G37" s="25"/>
      <c r="H37" s="26">
        <f>SUM(H33:H36)</f>
        <v>28</v>
      </c>
      <c r="L37" s="32">
        <f>SUM(L34:L36)</f>
        <v>28</v>
      </c>
      <c r="N37" s="33"/>
      <c r="O37" s="33"/>
      <c r="P37" s="33">
        <f>C37</f>
        <v>28</v>
      </c>
      <c r="T37" s="33">
        <f>H37</f>
        <v>28</v>
      </c>
      <c r="W37" s="33">
        <f>L37</f>
        <v>28</v>
      </c>
    </row>
    <row r="38" spans="1:23" ht="5.0999999999999996" customHeight="1" x14ac:dyDescent="0.25"/>
    <row r="39" spans="1:23" s="6" customFormat="1" ht="5.0999999999999996" customHeight="1" x14ac:dyDescent="0.2">
      <c r="A39" s="37"/>
      <c r="B39" s="38"/>
      <c r="C39" s="39"/>
      <c r="D39" s="39"/>
      <c r="E39" s="39"/>
      <c r="F39" s="37"/>
      <c r="G39" s="38"/>
      <c r="H39" s="39"/>
      <c r="I39" s="39"/>
      <c r="J39" s="39"/>
      <c r="K39" s="39"/>
      <c r="L39" s="40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40"/>
    </row>
  </sheetData>
  <sortState ref="V2:W29">
    <sortCondition descending="1" ref="W2:W29"/>
    <sortCondition ref="V2:V29"/>
  </sortState>
  <pageMargins left="0.7" right="0.7" top="0.78740157499999996" bottom="0.78740157499999996" header="0.3" footer="0.3"/>
  <pageSetup paperSize="9" scale="77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Z39"/>
  <sheetViews>
    <sheetView zoomScale="120" zoomScaleNormal="120" workbookViewId="0"/>
  </sheetViews>
  <sheetFormatPr baseColWidth="10" defaultRowHeight="15" x14ac:dyDescent="0.25"/>
  <cols>
    <col min="1" max="1" width="6.7109375" style="2" customWidth="1"/>
    <col min="2" max="2" width="7.140625" style="2" bestFit="1" customWidth="1"/>
    <col min="3" max="3" width="10.5703125" style="1" bestFit="1" customWidth="1"/>
    <col min="4" max="4" width="4.7109375" style="13" customWidth="1"/>
    <col min="5" max="5" width="6.85546875" style="1" customWidth="1"/>
    <col min="6" max="6" width="6.7109375" style="2" customWidth="1"/>
    <col min="7" max="7" width="7.140625" style="2" bestFit="1" customWidth="1"/>
    <col min="8" max="8" width="10.5703125" style="1" bestFit="1" customWidth="1"/>
    <col min="9" max="9" width="4.7109375" style="13" customWidth="1"/>
    <col min="10" max="10" width="6.85546875" style="1" customWidth="1"/>
    <col min="11" max="11" width="10.5703125" style="1" bestFit="1" customWidth="1"/>
    <col min="12" max="12" width="5.42578125" style="1" bestFit="1" customWidth="1"/>
    <col min="13" max="13" width="8.5703125" style="1" customWidth="1"/>
    <col min="14" max="14" width="6.85546875" style="1" customWidth="1"/>
    <col min="15" max="15" width="10.5703125" style="1" bestFit="1" customWidth="1"/>
    <col min="16" max="16" width="3" style="1" bestFit="1" customWidth="1"/>
    <col min="17" max="17" width="7" style="1" customWidth="1"/>
    <col min="18" max="18" width="6" style="1" bestFit="1" customWidth="1"/>
    <col min="19" max="19" width="10.5703125" style="1" bestFit="1" customWidth="1"/>
    <col min="20" max="20" width="3" style="1" bestFit="1" customWidth="1"/>
    <col min="21" max="21" width="6.7109375" style="1" customWidth="1"/>
    <col min="22" max="22" width="10.5703125" style="1" bestFit="1" customWidth="1"/>
    <col min="23" max="23" width="5.42578125" style="1" bestFit="1" customWidth="1"/>
    <col min="24" max="25" width="5" style="1" hidden="1" customWidth="1"/>
    <col min="26" max="26" width="3" style="1" bestFit="1" customWidth="1"/>
    <col min="27" max="16384" width="11.42578125" style="1"/>
  </cols>
  <sheetData>
    <row r="1" spans="1:26" s="6" customFormat="1" ht="12.75" x14ac:dyDescent="0.2">
      <c r="A1" s="45" t="s">
        <v>38</v>
      </c>
      <c r="B1" s="3" t="s">
        <v>32</v>
      </c>
      <c r="C1" s="4">
        <v>2007</v>
      </c>
      <c r="D1" s="5" t="s">
        <v>31</v>
      </c>
      <c r="F1" s="45" t="s">
        <v>38</v>
      </c>
      <c r="G1" s="3" t="s">
        <v>32</v>
      </c>
      <c r="H1" s="4">
        <v>2014</v>
      </c>
      <c r="I1" s="5" t="s">
        <v>31</v>
      </c>
      <c r="K1" s="11"/>
      <c r="L1" s="5" t="s">
        <v>33</v>
      </c>
      <c r="N1" s="15" t="s">
        <v>32</v>
      </c>
      <c r="O1" s="19">
        <v>2007</v>
      </c>
      <c r="P1" s="17" t="s">
        <v>31</v>
      </c>
      <c r="R1" s="16" t="s">
        <v>32</v>
      </c>
      <c r="S1" s="19">
        <v>2014</v>
      </c>
      <c r="T1" s="17" t="s">
        <v>31</v>
      </c>
      <c r="V1" s="16"/>
      <c r="W1" s="16" t="s">
        <v>33</v>
      </c>
    </row>
    <row r="2" spans="1:26" s="6" customFormat="1" ht="12.75" x14ac:dyDescent="0.2">
      <c r="A2" s="46">
        <v>5.8519149826616319</v>
      </c>
      <c r="B2" s="7">
        <f t="shared" ref="B2:B29" si="0">ROUND(A2,1)</f>
        <v>5.9</v>
      </c>
      <c r="C2" s="6" t="s">
        <v>13</v>
      </c>
      <c r="D2" s="6">
        <f>_xlfn.RANK.EQ(B2,$B$2:$B$29)</f>
        <v>6</v>
      </c>
      <c r="F2" s="12">
        <v>5.7736070853819266</v>
      </c>
      <c r="G2" s="7">
        <f t="shared" ref="G2:G29" si="1">ROUND(F2,1)</f>
        <v>5.8</v>
      </c>
      <c r="H2" s="6" t="s">
        <v>13</v>
      </c>
      <c r="I2" s="6">
        <f>_xlfn.RANK.EQ(G2,$G$2:$G$29)</f>
        <v>11</v>
      </c>
      <c r="K2" s="6" t="s">
        <v>13</v>
      </c>
      <c r="L2" s="14">
        <f>ROUND(G2-B2,1)</f>
        <v>-0.1</v>
      </c>
      <c r="N2" s="10">
        <v>7.3</v>
      </c>
      <c r="O2" s="6" t="s">
        <v>20</v>
      </c>
      <c r="P2" s="6">
        <v>1</v>
      </c>
      <c r="R2" s="10">
        <v>7.2</v>
      </c>
      <c r="S2" s="6" t="s">
        <v>20</v>
      </c>
      <c r="T2" s="6">
        <v>1</v>
      </c>
      <c r="V2" s="6" t="s">
        <v>26</v>
      </c>
      <c r="W2" s="14">
        <v>1.4</v>
      </c>
      <c r="X2" s="6">
        <f>ABS(W2*2810)</f>
        <v>3933.9999999999995</v>
      </c>
      <c r="Y2" s="60">
        <f>SUM((X2*4)/3.141)</f>
        <v>5009.8694683221902</v>
      </c>
      <c r="Z2" s="60">
        <f>SQRT(Y2)</f>
        <v>70.780431394010236</v>
      </c>
    </row>
    <row r="3" spans="1:26" s="6" customFormat="1" ht="12.75" x14ac:dyDescent="0.2">
      <c r="A3" s="46">
        <v>5.9979719567536849</v>
      </c>
      <c r="B3" s="7">
        <f t="shared" si="0"/>
        <v>6</v>
      </c>
      <c r="C3" s="6" t="s">
        <v>9</v>
      </c>
      <c r="D3" s="6">
        <f t="shared" ref="D3:D29" si="2">_xlfn.RANK.EQ(B3,$B$2:$B$29)</f>
        <v>3</v>
      </c>
      <c r="F3" s="12">
        <v>5.9499573289519363</v>
      </c>
      <c r="G3" s="7">
        <f t="shared" si="1"/>
        <v>5.9</v>
      </c>
      <c r="H3" s="6" t="s">
        <v>9</v>
      </c>
      <c r="I3" s="6">
        <f t="shared" ref="I3:I29" si="3">_xlfn.RANK.EQ(G3,$G$2:$G$29)</f>
        <v>10</v>
      </c>
      <c r="K3" s="6" t="s">
        <v>9</v>
      </c>
      <c r="L3" s="14">
        <f t="shared" ref="L3:L29" si="4">ROUND(G3-B3,1)</f>
        <v>-0.1</v>
      </c>
      <c r="N3" s="10">
        <v>6.2</v>
      </c>
      <c r="O3" s="6" t="s">
        <v>23</v>
      </c>
      <c r="P3" s="6">
        <v>2</v>
      </c>
      <c r="R3" s="10">
        <v>7</v>
      </c>
      <c r="S3" s="6" t="s">
        <v>21</v>
      </c>
      <c r="T3" s="6">
        <v>2</v>
      </c>
      <c r="V3" s="6" t="s">
        <v>21</v>
      </c>
      <c r="W3" s="14"/>
      <c r="X3" s="6">
        <f t="shared" ref="X3:X29" si="5">ABS(W3*2810)</f>
        <v>0</v>
      </c>
      <c r="Y3" s="60">
        <f t="shared" ref="Y3:Y29" si="6">SUM((X3*4)/3.141)</f>
        <v>0</v>
      </c>
      <c r="Z3" s="60">
        <f t="shared" ref="Z3:Z29" si="7">SQRT(Y3)</f>
        <v>0</v>
      </c>
    </row>
    <row r="4" spans="1:26" s="6" customFormat="1" ht="12.75" x14ac:dyDescent="0.2">
      <c r="A4" s="46">
        <v>5.0888020739154927</v>
      </c>
      <c r="B4" s="7">
        <f t="shared" si="0"/>
        <v>5.0999999999999996</v>
      </c>
      <c r="C4" s="6" t="s">
        <v>24</v>
      </c>
      <c r="D4" s="6">
        <f t="shared" si="2"/>
        <v>16</v>
      </c>
      <c r="F4" s="12">
        <v>5.8312861822953783</v>
      </c>
      <c r="G4" s="7">
        <f t="shared" si="1"/>
        <v>5.8</v>
      </c>
      <c r="H4" s="6" t="s">
        <v>24</v>
      </c>
      <c r="I4" s="6">
        <f t="shared" si="3"/>
        <v>11</v>
      </c>
      <c r="K4" s="6" t="s">
        <v>24</v>
      </c>
      <c r="L4" s="14">
        <f t="shared" si="4"/>
        <v>0.7</v>
      </c>
      <c r="N4" s="10">
        <v>6</v>
      </c>
      <c r="O4" s="6" t="s">
        <v>9</v>
      </c>
      <c r="P4" s="6">
        <v>3</v>
      </c>
      <c r="R4" s="10"/>
      <c r="S4" s="6" t="s">
        <v>29</v>
      </c>
      <c r="V4" s="6" t="s">
        <v>22</v>
      </c>
      <c r="W4" s="14">
        <v>1.2</v>
      </c>
      <c r="X4" s="6">
        <f t="shared" si="5"/>
        <v>3372</v>
      </c>
      <c r="Y4" s="60">
        <f t="shared" si="6"/>
        <v>4294.1738299904491</v>
      </c>
      <c r="Z4" s="60">
        <f t="shared" si="7"/>
        <v>65.529946055146794</v>
      </c>
    </row>
    <row r="5" spans="1:26" s="6" customFormat="1" ht="12.75" x14ac:dyDescent="0.2">
      <c r="A5" s="46">
        <v>4.6120663535138293</v>
      </c>
      <c r="B5" s="7">
        <f t="shared" si="0"/>
        <v>4.5999999999999996</v>
      </c>
      <c r="C5" s="6" t="s">
        <v>3</v>
      </c>
      <c r="D5" s="6">
        <f t="shared" si="2"/>
        <v>22</v>
      </c>
      <c r="F5" s="12">
        <v>4.4754195167065074</v>
      </c>
      <c r="G5" s="7">
        <f t="shared" si="1"/>
        <v>4.5</v>
      </c>
      <c r="H5" s="6" t="s">
        <v>3</v>
      </c>
      <c r="I5" s="6">
        <f t="shared" si="3"/>
        <v>23</v>
      </c>
      <c r="K5" s="6" t="s">
        <v>3</v>
      </c>
      <c r="L5" s="14">
        <f t="shared" si="4"/>
        <v>-0.1</v>
      </c>
      <c r="N5" s="10"/>
      <c r="O5" s="6" t="s">
        <v>28</v>
      </c>
      <c r="R5" s="10">
        <v>6.8</v>
      </c>
      <c r="S5" s="6" t="s">
        <v>28</v>
      </c>
      <c r="T5" s="6">
        <v>4</v>
      </c>
      <c r="V5" s="6" t="s">
        <v>29</v>
      </c>
      <c r="W5" s="14">
        <v>1.1000000000000001</v>
      </c>
      <c r="X5" s="6">
        <f t="shared" si="5"/>
        <v>3091.0000000000005</v>
      </c>
      <c r="Y5" s="60">
        <f t="shared" si="6"/>
        <v>3936.3260108245786</v>
      </c>
      <c r="Z5" s="60">
        <f t="shared" si="7"/>
        <v>62.74014672300806</v>
      </c>
    </row>
    <row r="6" spans="1:26" s="6" customFormat="1" ht="12.75" x14ac:dyDescent="0.2">
      <c r="A6" s="46">
        <v>3.7877509493830259</v>
      </c>
      <c r="B6" s="7">
        <f t="shared" si="0"/>
        <v>3.8</v>
      </c>
      <c r="C6" s="6" t="s">
        <v>6</v>
      </c>
      <c r="D6" s="6">
        <f t="shared" si="2"/>
        <v>28</v>
      </c>
      <c r="F6" s="12">
        <v>3.5000562957458192</v>
      </c>
      <c r="G6" s="7">
        <f t="shared" si="1"/>
        <v>3.5</v>
      </c>
      <c r="H6" s="6" t="s">
        <v>6</v>
      </c>
      <c r="I6" s="6">
        <f t="shared" si="3"/>
        <v>28</v>
      </c>
      <c r="K6" s="6" t="s">
        <v>6</v>
      </c>
      <c r="L6" s="14">
        <f t="shared" si="4"/>
        <v>-0.3</v>
      </c>
      <c r="N6" s="10"/>
      <c r="O6" s="6" t="s">
        <v>14</v>
      </c>
      <c r="R6" s="10"/>
      <c r="S6" s="6" t="s">
        <v>14</v>
      </c>
      <c r="V6" s="6" t="s">
        <v>4</v>
      </c>
      <c r="W6" s="14">
        <v>0.8</v>
      </c>
      <c r="X6" s="6">
        <f t="shared" si="5"/>
        <v>2248</v>
      </c>
      <c r="Y6" s="60">
        <f t="shared" si="6"/>
        <v>2862.7825533269661</v>
      </c>
      <c r="Z6" s="60">
        <f t="shared" si="7"/>
        <v>53.504976902405687</v>
      </c>
    </row>
    <row r="7" spans="1:26" s="6" customFormat="1" ht="12.75" x14ac:dyDescent="0.2">
      <c r="A7" s="46">
        <v>5.4536209928811514</v>
      </c>
      <c r="B7" s="7">
        <f t="shared" si="0"/>
        <v>5.5</v>
      </c>
      <c r="C7" s="6" t="s">
        <v>4</v>
      </c>
      <c r="D7" s="6">
        <f t="shared" si="2"/>
        <v>10</v>
      </c>
      <c r="F7" s="12">
        <v>6.2829589949777072</v>
      </c>
      <c r="G7" s="7">
        <f t="shared" si="1"/>
        <v>6.3</v>
      </c>
      <c r="H7" s="6" t="s">
        <v>4</v>
      </c>
      <c r="I7" s="6">
        <f t="shared" si="3"/>
        <v>7</v>
      </c>
      <c r="K7" s="6" t="s">
        <v>4</v>
      </c>
      <c r="L7" s="14">
        <f t="shared" si="4"/>
        <v>0.8</v>
      </c>
      <c r="N7" s="10">
        <v>5.9</v>
      </c>
      <c r="O7" s="6" t="s">
        <v>13</v>
      </c>
      <c r="P7" s="6">
        <v>6</v>
      </c>
      <c r="R7" s="10">
        <v>6.7</v>
      </c>
      <c r="S7" s="6" t="s">
        <v>26</v>
      </c>
      <c r="T7" s="6">
        <v>6</v>
      </c>
      <c r="V7" s="6" t="s">
        <v>28</v>
      </c>
      <c r="W7" s="14"/>
      <c r="X7" s="6">
        <f t="shared" si="5"/>
        <v>0</v>
      </c>
      <c r="Y7" s="60">
        <f t="shared" si="6"/>
        <v>0</v>
      </c>
      <c r="Z7" s="60">
        <f t="shared" si="7"/>
        <v>0</v>
      </c>
    </row>
    <row r="8" spans="1:26" s="6" customFormat="1" ht="12.75" x14ac:dyDescent="0.2">
      <c r="A8" s="46">
        <v>4.5915973438544055</v>
      </c>
      <c r="B8" s="7">
        <f t="shared" si="0"/>
        <v>4.5999999999999996</v>
      </c>
      <c r="C8" s="6" t="s">
        <v>16</v>
      </c>
      <c r="D8" s="6">
        <f t="shared" si="2"/>
        <v>22</v>
      </c>
      <c r="F8" s="12">
        <v>4.5376654783388046</v>
      </c>
      <c r="G8" s="7">
        <f t="shared" si="1"/>
        <v>4.5</v>
      </c>
      <c r="H8" s="6" t="s">
        <v>16</v>
      </c>
      <c r="I8" s="6">
        <f t="shared" si="3"/>
        <v>23</v>
      </c>
      <c r="K8" s="6" t="s">
        <v>16</v>
      </c>
      <c r="L8" s="14">
        <f t="shared" si="4"/>
        <v>-0.1</v>
      </c>
      <c r="N8" s="47"/>
      <c r="O8" s="18" t="s">
        <v>29</v>
      </c>
      <c r="P8" s="18"/>
      <c r="R8" s="10">
        <v>6.3</v>
      </c>
      <c r="S8" s="6" t="s">
        <v>4</v>
      </c>
      <c r="T8" s="6">
        <v>7</v>
      </c>
      <c r="V8" s="6" t="s">
        <v>7</v>
      </c>
      <c r="W8" s="14"/>
      <c r="X8" s="6">
        <f t="shared" si="5"/>
        <v>0</v>
      </c>
      <c r="Y8" s="60">
        <f t="shared" si="6"/>
        <v>0</v>
      </c>
      <c r="Z8" s="60">
        <f t="shared" si="7"/>
        <v>0</v>
      </c>
    </row>
    <row r="9" spans="1:26" s="6" customFormat="1" ht="12.75" x14ac:dyDescent="0.2">
      <c r="A9" s="46">
        <v>5.310683484024179</v>
      </c>
      <c r="B9" s="7">
        <f t="shared" si="0"/>
        <v>5.3</v>
      </c>
      <c r="C9" s="6" t="s">
        <v>26</v>
      </c>
      <c r="D9" s="6">
        <f t="shared" si="2"/>
        <v>13</v>
      </c>
      <c r="F9" s="12">
        <v>6.6843211579760373</v>
      </c>
      <c r="G9" s="7">
        <f t="shared" si="1"/>
        <v>6.7</v>
      </c>
      <c r="H9" s="6" t="s">
        <v>26</v>
      </c>
      <c r="I9" s="6">
        <f t="shared" si="3"/>
        <v>6</v>
      </c>
      <c r="K9" s="6" t="s">
        <v>26</v>
      </c>
      <c r="L9" s="14">
        <f t="shared" si="4"/>
        <v>1.4</v>
      </c>
      <c r="N9" s="10">
        <v>5.7</v>
      </c>
      <c r="O9" s="6" t="s">
        <v>5</v>
      </c>
      <c r="P9" s="6">
        <v>8</v>
      </c>
      <c r="R9" s="10">
        <v>6.1</v>
      </c>
      <c r="S9" s="6" t="s">
        <v>22</v>
      </c>
      <c r="T9" s="6">
        <v>8</v>
      </c>
      <c r="V9" s="6" t="s">
        <v>14</v>
      </c>
      <c r="W9" s="14"/>
      <c r="X9" s="6">
        <f t="shared" si="5"/>
        <v>0</v>
      </c>
      <c r="Y9" s="60">
        <f t="shared" si="6"/>
        <v>0</v>
      </c>
      <c r="Z9" s="60">
        <f t="shared" si="7"/>
        <v>0</v>
      </c>
    </row>
    <row r="10" spans="1:26" s="6" customFormat="1" ht="12.75" x14ac:dyDescent="0.2">
      <c r="A10" s="46">
        <v>5.054813483266563</v>
      </c>
      <c r="B10" s="7">
        <f t="shared" si="0"/>
        <v>5.0999999999999996</v>
      </c>
      <c r="C10" s="6" t="s">
        <v>12</v>
      </c>
      <c r="D10" s="6">
        <f t="shared" si="2"/>
        <v>16</v>
      </c>
      <c r="F10" s="12">
        <v>5.318051723092867</v>
      </c>
      <c r="G10" s="7">
        <f t="shared" si="1"/>
        <v>5.3</v>
      </c>
      <c r="H10" s="6" t="s">
        <v>12</v>
      </c>
      <c r="I10" s="6">
        <f t="shared" si="3"/>
        <v>15</v>
      </c>
      <c r="K10" s="6" t="s">
        <v>12</v>
      </c>
      <c r="L10" s="14">
        <f t="shared" si="4"/>
        <v>0.2</v>
      </c>
      <c r="N10" s="10">
        <v>5.6</v>
      </c>
      <c r="O10" s="6" t="s">
        <v>21</v>
      </c>
      <c r="P10" s="6">
        <v>9</v>
      </c>
      <c r="R10" s="10"/>
      <c r="S10" s="6" t="s">
        <v>5</v>
      </c>
      <c r="V10" s="6" t="s">
        <v>24</v>
      </c>
      <c r="W10" s="14">
        <v>0.7</v>
      </c>
      <c r="X10" s="6">
        <f t="shared" si="5"/>
        <v>1966.9999999999998</v>
      </c>
      <c r="Y10" s="60">
        <f t="shared" si="6"/>
        <v>2504.9347341610951</v>
      </c>
      <c r="Z10" s="60">
        <f t="shared" si="7"/>
        <v>50.049323014013837</v>
      </c>
    </row>
    <row r="11" spans="1:26" s="6" customFormat="1" ht="12.75" x14ac:dyDescent="0.2">
      <c r="A11" s="46">
        <v>5.4258768749035902</v>
      </c>
      <c r="B11" s="7">
        <f t="shared" si="0"/>
        <v>5.4</v>
      </c>
      <c r="C11" s="6" t="s">
        <v>19</v>
      </c>
      <c r="D11" s="6">
        <f t="shared" si="2"/>
        <v>11</v>
      </c>
      <c r="F11" s="12">
        <v>5.0531752574712501</v>
      </c>
      <c r="G11" s="7">
        <f t="shared" si="1"/>
        <v>5.0999999999999996</v>
      </c>
      <c r="H11" s="6" t="s">
        <v>19</v>
      </c>
      <c r="I11" s="6">
        <f t="shared" si="3"/>
        <v>19</v>
      </c>
      <c r="K11" s="6" t="s">
        <v>19</v>
      </c>
      <c r="L11" s="14">
        <f t="shared" si="4"/>
        <v>-0.3</v>
      </c>
      <c r="N11" s="10">
        <v>5.5</v>
      </c>
      <c r="O11" s="6" t="s">
        <v>4</v>
      </c>
      <c r="P11" s="6">
        <v>10</v>
      </c>
      <c r="R11" s="47">
        <v>5.9</v>
      </c>
      <c r="S11" s="18" t="s">
        <v>9</v>
      </c>
      <c r="T11" s="18">
        <v>10</v>
      </c>
      <c r="V11" s="6" t="s">
        <v>25</v>
      </c>
      <c r="W11" s="14"/>
      <c r="X11" s="6">
        <f t="shared" si="5"/>
        <v>0</v>
      </c>
      <c r="Y11" s="60">
        <f t="shared" si="6"/>
        <v>0</v>
      </c>
      <c r="Z11" s="60">
        <f t="shared" si="7"/>
        <v>0</v>
      </c>
    </row>
    <row r="12" spans="1:26" s="6" customFormat="1" ht="12.75" x14ac:dyDescent="0.2">
      <c r="A12" s="46">
        <v>5.3070798885526429</v>
      </c>
      <c r="B12" s="7">
        <f t="shared" si="0"/>
        <v>5.3</v>
      </c>
      <c r="C12" s="6" t="s">
        <v>18</v>
      </c>
      <c r="D12" s="6">
        <f t="shared" si="2"/>
        <v>13</v>
      </c>
      <c r="F12" s="12">
        <v>5.249776411445592</v>
      </c>
      <c r="G12" s="7">
        <f t="shared" si="1"/>
        <v>5.2</v>
      </c>
      <c r="H12" s="6" t="s">
        <v>18</v>
      </c>
      <c r="I12" s="6">
        <f t="shared" si="3"/>
        <v>16</v>
      </c>
      <c r="K12" s="6" t="s">
        <v>18</v>
      </c>
      <c r="L12" s="14">
        <f t="shared" si="4"/>
        <v>-0.1</v>
      </c>
      <c r="N12" s="10">
        <v>5.4</v>
      </c>
      <c r="O12" s="6" t="s">
        <v>19</v>
      </c>
      <c r="P12" s="6">
        <v>11</v>
      </c>
      <c r="R12" s="10">
        <v>5.8</v>
      </c>
      <c r="S12" s="6" t="s">
        <v>13</v>
      </c>
      <c r="T12" s="6">
        <v>11</v>
      </c>
      <c r="V12" s="6" t="s">
        <v>17</v>
      </c>
      <c r="W12" s="14">
        <v>0.6</v>
      </c>
      <c r="X12" s="6">
        <f t="shared" si="5"/>
        <v>1686</v>
      </c>
      <c r="Y12" s="60">
        <f t="shared" si="6"/>
        <v>2147.0869149952246</v>
      </c>
      <c r="Z12" s="60">
        <f t="shared" si="7"/>
        <v>46.336669226382952</v>
      </c>
    </row>
    <row r="13" spans="1:26" s="6" customFormat="1" ht="12.75" x14ac:dyDescent="0.2">
      <c r="A13" s="46">
        <v>5.0555784643581676</v>
      </c>
      <c r="B13" s="7">
        <f t="shared" si="0"/>
        <v>5.0999999999999996</v>
      </c>
      <c r="C13" s="6" t="s">
        <v>30</v>
      </c>
      <c r="D13" s="6">
        <f t="shared" si="2"/>
        <v>16</v>
      </c>
      <c r="F13" s="12">
        <v>5.2473011114527468</v>
      </c>
      <c r="G13" s="7">
        <f t="shared" si="1"/>
        <v>5.2</v>
      </c>
      <c r="H13" s="6" t="s">
        <v>30</v>
      </c>
      <c r="I13" s="6">
        <f t="shared" si="3"/>
        <v>16</v>
      </c>
      <c r="K13" s="6" t="s">
        <v>30</v>
      </c>
      <c r="L13" s="14">
        <f t="shared" si="4"/>
        <v>0.1</v>
      </c>
      <c r="N13" s="47"/>
      <c r="O13" s="18" t="s">
        <v>11</v>
      </c>
      <c r="P13" s="18"/>
      <c r="R13" s="10"/>
      <c r="S13" s="6" t="s">
        <v>24</v>
      </c>
      <c r="V13" s="6" t="s">
        <v>5</v>
      </c>
      <c r="W13" s="14">
        <v>0.4</v>
      </c>
      <c r="X13" s="6">
        <f t="shared" si="5"/>
        <v>1124</v>
      </c>
      <c r="Y13" s="60">
        <f t="shared" si="6"/>
        <v>1431.391276663483</v>
      </c>
      <c r="Z13" s="60">
        <f t="shared" si="7"/>
        <v>37.833731994920655</v>
      </c>
    </row>
    <row r="14" spans="1:26" s="6" customFormat="1" ht="12.75" x14ac:dyDescent="0.2">
      <c r="A14" s="46">
        <v>5.6227368113945593</v>
      </c>
      <c r="B14" s="7">
        <f t="shared" si="0"/>
        <v>5.6</v>
      </c>
      <c r="C14" s="6" t="s">
        <v>21</v>
      </c>
      <c r="D14" s="6">
        <f t="shared" si="2"/>
        <v>9</v>
      </c>
      <c r="F14" s="12">
        <v>6.972581149227314</v>
      </c>
      <c r="G14" s="7">
        <f t="shared" si="1"/>
        <v>7</v>
      </c>
      <c r="H14" s="6" t="s">
        <v>21</v>
      </c>
      <c r="I14" s="6">
        <f t="shared" si="3"/>
        <v>2</v>
      </c>
      <c r="K14" s="6" t="s">
        <v>21</v>
      </c>
      <c r="L14" s="14">
        <f t="shared" si="4"/>
        <v>1.4</v>
      </c>
      <c r="N14" s="10">
        <v>5.3</v>
      </c>
      <c r="O14" s="6" t="s">
        <v>26</v>
      </c>
      <c r="P14" s="6">
        <v>13</v>
      </c>
      <c r="R14" s="10">
        <v>5.5</v>
      </c>
      <c r="S14" s="6" t="s">
        <v>23</v>
      </c>
      <c r="T14" s="6">
        <v>13</v>
      </c>
      <c r="V14" s="6" t="s">
        <v>12</v>
      </c>
      <c r="W14" s="14">
        <v>0.2</v>
      </c>
      <c r="X14" s="6">
        <f t="shared" si="5"/>
        <v>562</v>
      </c>
      <c r="Y14" s="60">
        <f t="shared" si="6"/>
        <v>715.69563833174152</v>
      </c>
      <c r="Z14" s="60">
        <f t="shared" si="7"/>
        <v>26.752488451202844</v>
      </c>
    </row>
    <row r="15" spans="1:26" s="6" customFormat="1" ht="12.75" x14ac:dyDescent="0.2">
      <c r="A15" s="46">
        <v>4.3704676171882859</v>
      </c>
      <c r="B15" s="7">
        <f t="shared" si="0"/>
        <v>4.4000000000000004</v>
      </c>
      <c r="C15" s="6" t="s">
        <v>8</v>
      </c>
      <c r="D15" s="6">
        <f t="shared" si="2"/>
        <v>25</v>
      </c>
      <c r="F15" s="12">
        <v>3.9680902706911261</v>
      </c>
      <c r="G15" s="7">
        <f t="shared" si="1"/>
        <v>4</v>
      </c>
      <c r="H15" s="6" t="s">
        <v>8</v>
      </c>
      <c r="I15" s="6">
        <f t="shared" si="3"/>
        <v>26</v>
      </c>
      <c r="K15" s="6" t="s">
        <v>8</v>
      </c>
      <c r="L15" s="14">
        <f t="shared" si="4"/>
        <v>-0.4</v>
      </c>
      <c r="N15" s="10"/>
      <c r="O15" s="6" t="s">
        <v>18</v>
      </c>
      <c r="R15" s="47"/>
      <c r="S15" s="18" t="s">
        <v>7</v>
      </c>
      <c r="T15" s="18"/>
      <c r="V15" s="18" t="s">
        <v>30</v>
      </c>
      <c r="W15" s="20">
        <v>0.1</v>
      </c>
      <c r="X15" s="18">
        <f t="shared" si="5"/>
        <v>281</v>
      </c>
      <c r="Y15" s="61">
        <f t="shared" si="6"/>
        <v>357.84781916587076</v>
      </c>
      <c r="Z15" s="61">
        <f t="shared" si="7"/>
        <v>18.916865997460327</v>
      </c>
    </row>
    <row r="16" spans="1:26" s="6" customFormat="1" ht="12.75" x14ac:dyDescent="0.2">
      <c r="A16" s="46">
        <v>4.8761230759486835</v>
      </c>
      <c r="B16" s="7">
        <f t="shared" si="0"/>
        <v>4.9000000000000004</v>
      </c>
      <c r="C16" s="6" t="s">
        <v>15</v>
      </c>
      <c r="D16" s="6">
        <f t="shared" si="2"/>
        <v>19</v>
      </c>
      <c r="F16" s="12">
        <v>4.2926828351113793</v>
      </c>
      <c r="G16" s="7">
        <f t="shared" si="1"/>
        <v>4.3</v>
      </c>
      <c r="H16" s="6" t="s">
        <v>15</v>
      </c>
      <c r="I16" s="6">
        <f t="shared" si="3"/>
        <v>25</v>
      </c>
      <c r="K16" s="6" t="s">
        <v>15</v>
      </c>
      <c r="L16" s="14">
        <f t="shared" si="4"/>
        <v>-0.6</v>
      </c>
      <c r="N16" s="10"/>
      <c r="O16" s="6" t="s">
        <v>27</v>
      </c>
      <c r="R16" s="10">
        <v>5.3</v>
      </c>
      <c r="S16" s="6" t="s">
        <v>12</v>
      </c>
      <c r="T16" s="6">
        <v>15</v>
      </c>
      <c r="V16" s="6" t="s">
        <v>13</v>
      </c>
      <c r="W16" s="14">
        <v>-0.1</v>
      </c>
      <c r="X16" s="62">
        <f t="shared" si="5"/>
        <v>281</v>
      </c>
      <c r="Y16" s="63">
        <f t="shared" si="6"/>
        <v>357.84781916587076</v>
      </c>
      <c r="Z16" s="63">
        <f t="shared" si="7"/>
        <v>18.916865997460327</v>
      </c>
    </row>
    <row r="17" spans="1:26" s="6" customFormat="1" ht="12.75" x14ac:dyDescent="0.2">
      <c r="A17" s="46">
        <v>6.0412747176285757</v>
      </c>
      <c r="B17" s="7">
        <f t="shared" si="0"/>
        <v>6</v>
      </c>
      <c r="C17" s="6" t="s">
        <v>28</v>
      </c>
      <c r="D17" s="6">
        <f t="shared" si="2"/>
        <v>3</v>
      </c>
      <c r="F17" s="12">
        <v>6.8159521138718624</v>
      </c>
      <c r="G17" s="7">
        <f t="shared" si="1"/>
        <v>6.8</v>
      </c>
      <c r="H17" s="6" t="s">
        <v>28</v>
      </c>
      <c r="I17" s="6">
        <f t="shared" si="3"/>
        <v>4</v>
      </c>
      <c r="K17" s="6" t="s">
        <v>28</v>
      </c>
      <c r="L17" s="14">
        <f t="shared" si="4"/>
        <v>0.8</v>
      </c>
      <c r="N17" s="10">
        <v>5.0999999999999996</v>
      </c>
      <c r="O17" s="6" t="s">
        <v>24</v>
      </c>
      <c r="P17" s="6">
        <v>16</v>
      </c>
      <c r="R17" s="10">
        <v>5.2</v>
      </c>
      <c r="S17" s="6" t="s">
        <v>18</v>
      </c>
      <c r="T17" s="6">
        <v>16</v>
      </c>
      <c r="V17" s="6" t="s">
        <v>9</v>
      </c>
      <c r="W17" s="14"/>
      <c r="X17" s="62">
        <f t="shared" si="5"/>
        <v>0</v>
      </c>
      <c r="Y17" s="63">
        <f t="shared" si="6"/>
        <v>0</v>
      </c>
      <c r="Z17" s="63">
        <f t="shared" si="7"/>
        <v>0</v>
      </c>
    </row>
    <row r="18" spans="1:26" s="6" customFormat="1" ht="12.75" x14ac:dyDescent="0.2">
      <c r="A18" s="46">
        <v>5.9120938289358484</v>
      </c>
      <c r="B18" s="7">
        <f t="shared" si="0"/>
        <v>5.9</v>
      </c>
      <c r="C18" s="6" t="s">
        <v>29</v>
      </c>
      <c r="D18" s="6">
        <f t="shared" si="2"/>
        <v>6</v>
      </c>
      <c r="F18" s="12">
        <v>6.9611328399636081</v>
      </c>
      <c r="G18" s="7">
        <f t="shared" si="1"/>
        <v>7</v>
      </c>
      <c r="H18" s="6" t="s">
        <v>29</v>
      </c>
      <c r="I18" s="6">
        <f t="shared" si="3"/>
        <v>2</v>
      </c>
      <c r="K18" s="6" t="s">
        <v>29</v>
      </c>
      <c r="L18" s="14">
        <f t="shared" si="4"/>
        <v>1.1000000000000001</v>
      </c>
      <c r="N18" s="10"/>
      <c r="O18" s="6" t="s">
        <v>12</v>
      </c>
      <c r="R18" s="10"/>
      <c r="S18" s="6" t="s">
        <v>30</v>
      </c>
      <c r="V18" s="6" t="s">
        <v>3</v>
      </c>
      <c r="W18" s="14"/>
      <c r="X18" s="62">
        <f t="shared" si="5"/>
        <v>0</v>
      </c>
      <c r="Y18" s="63">
        <f t="shared" si="6"/>
        <v>0</v>
      </c>
      <c r="Z18" s="63">
        <f t="shared" si="7"/>
        <v>0</v>
      </c>
    </row>
    <row r="19" spans="1:26" s="6" customFormat="1" ht="12.75" x14ac:dyDescent="0.2">
      <c r="A19" s="46">
        <v>7.3422812877189427</v>
      </c>
      <c r="B19" s="7">
        <f t="shared" si="0"/>
        <v>7.3</v>
      </c>
      <c r="C19" s="6" t="s">
        <v>20</v>
      </c>
      <c r="D19" s="6">
        <f t="shared" si="2"/>
        <v>1</v>
      </c>
      <c r="F19" s="12">
        <v>7.1880130747451956</v>
      </c>
      <c r="G19" s="7">
        <f t="shared" si="1"/>
        <v>7.2</v>
      </c>
      <c r="H19" s="6" t="s">
        <v>20</v>
      </c>
      <c r="I19" s="6">
        <f t="shared" si="3"/>
        <v>1</v>
      </c>
      <c r="K19" s="6" t="s">
        <v>20</v>
      </c>
      <c r="L19" s="14">
        <f t="shared" si="4"/>
        <v>-0.1</v>
      </c>
      <c r="N19" s="10"/>
      <c r="O19" s="6" t="s">
        <v>30</v>
      </c>
      <c r="R19" s="10"/>
      <c r="S19" s="6" t="s">
        <v>27</v>
      </c>
      <c r="V19" s="6" t="s">
        <v>16</v>
      </c>
      <c r="W19" s="14"/>
      <c r="X19" s="62">
        <f t="shared" si="5"/>
        <v>0</v>
      </c>
      <c r="Y19" s="63">
        <f t="shared" si="6"/>
        <v>0</v>
      </c>
      <c r="Z19" s="63">
        <f t="shared" si="7"/>
        <v>0</v>
      </c>
    </row>
    <row r="20" spans="1:26" s="6" customFormat="1" ht="12.75" x14ac:dyDescent="0.2">
      <c r="A20" s="46">
        <v>3.924160579648087</v>
      </c>
      <c r="B20" s="7">
        <f t="shared" si="0"/>
        <v>3.9</v>
      </c>
      <c r="C20" s="6" t="s">
        <v>25</v>
      </c>
      <c r="D20" s="6">
        <f t="shared" si="2"/>
        <v>27</v>
      </c>
      <c r="F20" s="12">
        <v>4.5919702155879456</v>
      </c>
      <c r="G20" s="7">
        <f t="shared" si="1"/>
        <v>4.5999999999999996</v>
      </c>
      <c r="H20" s="6" t="s">
        <v>25</v>
      </c>
      <c r="I20" s="6">
        <f t="shared" si="3"/>
        <v>22</v>
      </c>
      <c r="K20" s="6" t="s">
        <v>25</v>
      </c>
      <c r="L20" s="14">
        <f t="shared" si="4"/>
        <v>0.7</v>
      </c>
      <c r="N20" s="10">
        <v>4.9000000000000004</v>
      </c>
      <c r="O20" s="6" t="s">
        <v>15</v>
      </c>
      <c r="P20" s="6">
        <v>19</v>
      </c>
      <c r="R20" s="10">
        <v>5.0999999999999996</v>
      </c>
      <c r="S20" s="6" t="s">
        <v>19</v>
      </c>
      <c r="T20" s="6">
        <v>19</v>
      </c>
      <c r="V20" s="6" t="s">
        <v>18</v>
      </c>
      <c r="W20" s="14"/>
      <c r="X20" s="62">
        <f t="shared" si="5"/>
        <v>0</v>
      </c>
      <c r="Y20" s="63">
        <f t="shared" si="6"/>
        <v>0</v>
      </c>
      <c r="Z20" s="63">
        <f t="shared" si="7"/>
        <v>0</v>
      </c>
    </row>
    <row r="21" spans="1:26" s="6" customFormat="1" ht="12.75" x14ac:dyDescent="0.2">
      <c r="A21" s="46">
        <v>6.234056324086592</v>
      </c>
      <c r="B21" s="7">
        <f t="shared" si="0"/>
        <v>6.2</v>
      </c>
      <c r="C21" s="6" t="s">
        <v>23</v>
      </c>
      <c r="D21" s="6">
        <f t="shared" si="2"/>
        <v>2</v>
      </c>
      <c r="F21" s="12">
        <v>5.5111275548641308</v>
      </c>
      <c r="G21" s="7">
        <f t="shared" si="1"/>
        <v>5.5</v>
      </c>
      <c r="H21" s="6" t="s">
        <v>23</v>
      </c>
      <c r="I21" s="6">
        <f t="shared" si="3"/>
        <v>13</v>
      </c>
      <c r="K21" s="6" t="s">
        <v>23</v>
      </c>
      <c r="L21" s="14">
        <f t="shared" si="4"/>
        <v>-0.7</v>
      </c>
      <c r="N21" s="10"/>
      <c r="O21" s="6" t="s">
        <v>22</v>
      </c>
      <c r="R21" s="10">
        <v>5</v>
      </c>
      <c r="S21" s="6" t="s">
        <v>17</v>
      </c>
      <c r="T21" s="6">
        <v>20</v>
      </c>
      <c r="V21" s="6" t="s">
        <v>20</v>
      </c>
      <c r="W21" s="14"/>
      <c r="X21" s="62">
        <f t="shared" si="5"/>
        <v>0</v>
      </c>
      <c r="Y21" s="63">
        <f t="shared" si="6"/>
        <v>0</v>
      </c>
      <c r="Z21" s="63">
        <f t="shared" si="7"/>
        <v>0</v>
      </c>
    </row>
    <row r="22" spans="1:26" s="6" customFormat="1" ht="12.75" x14ac:dyDescent="0.2">
      <c r="A22" s="46">
        <v>4.8922736515872094</v>
      </c>
      <c r="B22" s="7">
        <f t="shared" si="0"/>
        <v>4.9000000000000004</v>
      </c>
      <c r="C22" s="6" t="s">
        <v>22</v>
      </c>
      <c r="D22" s="6">
        <f t="shared" si="2"/>
        <v>19</v>
      </c>
      <c r="F22" s="12">
        <v>6.0654900433953243</v>
      </c>
      <c r="G22" s="7">
        <f t="shared" si="1"/>
        <v>6.1</v>
      </c>
      <c r="H22" s="6" t="s">
        <v>22</v>
      </c>
      <c r="I22" s="6">
        <f t="shared" si="3"/>
        <v>8</v>
      </c>
      <c r="K22" s="6" t="s">
        <v>22</v>
      </c>
      <c r="L22" s="14">
        <f t="shared" si="4"/>
        <v>1.2</v>
      </c>
      <c r="N22" s="47">
        <v>4.7</v>
      </c>
      <c r="O22" s="18" t="s">
        <v>7</v>
      </c>
      <c r="P22" s="18">
        <v>21</v>
      </c>
      <c r="R22" s="47">
        <v>4.8</v>
      </c>
      <c r="S22" s="18" t="s">
        <v>11</v>
      </c>
      <c r="T22" s="18">
        <v>21</v>
      </c>
      <c r="V22" s="6" t="s">
        <v>27</v>
      </c>
      <c r="W22" s="14"/>
      <c r="X22" s="62">
        <f t="shared" si="5"/>
        <v>0</v>
      </c>
      <c r="Y22" s="63">
        <f t="shared" si="6"/>
        <v>0</v>
      </c>
      <c r="Z22" s="63">
        <f t="shared" si="7"/>
        <v>0</v>
      </c>
    </row>
    <row r="23" spans="1:26" s="6" customFormat="1" ht="12.75" x14ac:dyDescent="0.2">
      <c r="A23" s="46">
        <v>5.2962714758989424</v>
      </c>
      <c r="B23" s="7">
        <f t="shared" si="0"/>
        <v>5.3</v>
      </c>
      <c r="C23" s="6" t="s">
        <v>27</v>
      </c>
      <c r="D23" s="6">
        <f t="shared" si="2"/>
        <v>13</v>
      </c>
      <c r="F23" s="12">
        <v>5.1961263137811455</v>
      </c>
      <c r="G23" s="7">
        <f t="shared" si="1"/>
        <v>5.2</v>
      </c>
      <c r="H23" s="6" t="s">
        <v>27</v>
      </c>
      <c r="I23" s="6">
        <f t="shared" si="3"/>
        <v>16</v>
      </c>
      <c r="K23" s="6" t="s">
        <v>27</v>
      </c>
      <c r="L23" s="14">
        <f t="shared" si="4"/>
        <v>-0.1</v>
      </c>
      <c r="N23" s="10">
        <v>4.5999999999999996</v>
      </c>
      <c r="O23" s="6" t="s">
        <v>3</v>
      </c>
      <c r="P23" s="6">
        <v>22</v>
      </c>
      <c r="R23" s="10">
        <v>4.5999999999999996</v>
      </c>
      <c r="S23" s="6" t="s">
        <v>25</v>
      </c>
      <c r="T23" s="6">
        <v>22</v>
      </c>
      <c r="V23" s="6" t="s">
        <v>6</v>
      </c>
      <c r="W23" s="14">
        <v>-0.3</v>
      </c>
      <c r="X23" s="62">
        <f t="shared" si="5"/>
        <v>843</v>
      </c>
      <c r="Y23" s="63">
        <f t="shared" si="6"/>
        <v>1073.5434574976123</v>
      </c>
      <c r="Z23" s="63">
        <f t="shared" si="7"/>
        <v>32.764973027573397</v>
      </c>
    </row>
    <row r="24" spans="1:26" s="6" customFormat="1" ht="12.75" x14ac:dyDescent="0.2">
      <c r="A24" s="46">
        <v>4.6965525946103392</v>
      </c>
      <c r="B24" s="7">
        <f t="shared" si="0"/>
        <v>4.7</v>
      </c>
      <c r="C24" s="6" t="s">
        <v>7</v>
      </c>
      <c r="D24" s="6">
        <f t="shared" si="2"/>
        <v>21</v>
      </c>
      <c r="F24" s="12">
        <v>5.5390045437861062</v>
      </c>
      <c r="G24" s="7">
        <f t="shared" si="1"/>
        <v>5.5</v>
      </c>
      <c r="H24" s="6" t="s">
        <v>7</v>
      </c>
      <c r="I24" s="6">
        <f t="shared" si="3"/>
        <v>13</v>
      </c>
      <c r="K24" s="6" t="s">
        <v>7</v>
      </c>
      <c r="L24" s="14">
        <f t="shared" si="4"/>
        <v>0.8</v>
      </c>
      <c r="N24" s="10"/>
      <c r="O24" s="6" t="s">
        <v>16</v>
      </c>
      <c r="R24" s="10">
        <v>4.5</v>
      </c>
      <c r="S24" s="6" t="s">
        <v>3</v>
      </c>
      <c r="T24" s="6">
        <v>23</v>
      </c>
      <c r="V24" s="6" t="s">
        <v>19</v>
      </c>
      <c r="W24" s="14"/>
      <c r="X24" s="62">
        <f t="shared" si="5"/>
        <v>0</v>
      </c>
      <c r="Y24" s="63">
        <f t="shared" si="6"/>
        <v>0</v>
      </c>
      <c r="Z24" s="63">
        <f t="shared" si="7"/>
        <v>0</v>
      </c>
    </row>
    <row r="25" spans="1:26" s="6" customFormat="1" ht="12.75" x14ac:dyDescent="0.2">
      <c r="A25" s="46">
        <v>6.048042622350752</v>
      </c>
      <c r="B25" s="7">
        <f t="shared" si="0"/>
        <v>6</v>
      </c>
      <c r="C25" s="6" t="s">
        <v>14</v>
      </c>
      <c r="D25" s="6">
        <f t="shared" si="2"/>
        <v>3</v>
      </c>
      <c r="F25" s="12">
        <v>6.76806050153884</v>
      </c>
      <c r="G25" s="7">
        <f t="shared" si="1"/>
        <v>6.8</v>
      </c>
      <c r="H25" s="6" t="s">
        <v>14</v>
      </c>
      <c r="I25" s="6">
        <f t="shared" si="3"/>
        <v>4</v>
      </c>
      <c r="K25" s="6" t="s">
        <v>14</v>
      </c>
      <c r="L25" s="14">
        <f t="shared" si="4"/>
        <v>0.8</v>
      </c>
      <c r="N25" s="10">
        <v>4.5</v>
      </c>
      <c r="O25" s="6" t="s">
        <v>10</v>
      </c>
      <c r="P25" s="6">
        <v>24</v>
      </c>
      <c r="R25" s="10"/>
      <c r="S25" s="6" t="s">
        <v>16</v>
      </c>
      <c r="V25" s="6" t="s">
        <v>8</v>
      </c>
      <c r="W25" s="14">
        <v>-0.4</v>
      </c>
      <c r="X25" s="62">
        <f t="shared" si="5"/>
        <v>1124</v>
      </c>
      <c r="Y25" s="63">
        <f t="shared" si="6"/>
        <v>1431.391276663483</v>
      </c>
      <c r="Z25" s="63">
        <f t="shared" si="7"/>
        <v>37.833731994920655</v>
      </c>
    </row>
    <row r="26" spans="1:26" s="6" customFormat="1" ht="12.75" x14ac:dyDescent="0.2">
      <c r="A26" s="46">
        <v>5.6986271518197888</v>
      </c>
      <c r="B26" s="7">
        <f t="shared" si="0"/>
        <v>5.7</v>
      </c>
      <c r="C26" s="6" t="s">
        <v>5</v>
      </c>
      <c r="D26" s="6">
        <f t="shared" si="2"/>
        <v>8</v>
      </c>
      <c r="F26" s="12">
        <v>6.0837724284905699</v>
      </c>
      <c r="G26" s="7">
        <f t="shared" si="1"/>
        <v>6.1</v>
      </c>
      <c r="H26" s="6" t="s">
        <v>5</v>
      </c>
      <c r="I26" s="6">
        <f t="shared" si="3"/>
        <v>8</v>
      </c>
      <c r="K26" s="6" t="s">
        <v>5</v>
      </c>
      <c r="L26" s="14">
        <f t="shared" si="4"/>
        <v>0.4</v>
      </c>
      <c r="N26" s="10">
        <v>4.4000000000000004</v>
      </c>
      <c r="O26" s="6" t="s">
        <v>8</v>
      </c>
      <c r="P26" s="6">
        <v>25</v>
      </c>
      <c r="R26" s="10">
        <v>4.3</v>
      </c>
      <c r="S26" s="6" t="s">
        <v>15</v>
      </c>
      <c r="T26" s="6">
        <v>25</v>
      </c>
      <c r="V26" s="6" t="s">
        <v>10</v>
      </c>
      <c r="W26" s="14">
        <v>-0.5</v>
      </c>
      <c r="X26" s="62">
        <f t="shared" si="5"/>
        <v>1405</v>
      </c>
      <c r="Y26" s="63">
        <f t="shared" si="6"/>
        <v>1789.2390958293538</v>
      </c>
      <c r="Z26" s="63">
        <f t="shared" si="7"/>
        <v>42.299398291575656</v>
      </c>
    </row>
    <row r="27" spans="1:26" s="6" customFormat="1" ht="12.75" x14ac:dyDescent="0.2">
      <c r="A27" s="46">
        <v>5.439931473962841</v>
      </c>
      <c r="B27" s="7">
        <f t="shared" si="0"/>
        <v>5.4</v>
      </c>
      <c r="C27" s="6" t="s">
        <v>11</v>
      </c>
      <c r="D27" s="6">
        <f t="shared" si="2"/>
        <v>11</v>
      </c>
      <c r="F27" s="12">
        <v>4.7671342982266625</v>
      </c>
      <c r="G27" s="7">
        <f t="shared" si="1"/>
        <v>4.8</v>
      </c>
      <c r="H27" s="6" t="s">
        <v>11</v>
      </c>
      <c r="I27" s="6">
        <f t="shared" si="3"/>
        <v>21</v>
      </c>
      <c r="K27" s="6" t="s">
        <v>11</v>
      </c>
      <c r="L27" s="14">
        <f t="shared" si="4"/>
        <v>-0.6</v>
      </c>
      <c r="N27" s="10"/>
      <c r="O27" s="6" t="s">
        <v>17</v>
      </c>
      <c r="R27" s="10">
        <v>4</v>
      </c>
      <c r="S27" s="6" t="s">
        <v>8</v>
      </c>
      <c r="T27" s="6">
        <v>26</v>
      </c>
      <c r="V27" s="6" t="s">
        <v>15</v>
      </c>
      <c r="W27" s="14">
        <v>-0.6</v>
      </c>
      <c r="X27" s="62">
        <f t="shared" si="5"/>
        <v>1686</v>
      </c>
      <c r="Y27" s="63">
        <f t="shared" si="6"/>
        <v>2147.0869149952246</v>
      </c>
      <c r="Z27" s="63">
        <f t="shared" si="7"/>
        <v>46.336669226382952</v>
      </c>
    </row>
    <row r="28" spans="1:26" s="6" customFormat="1" ht="12.75" x14ac:dyDescent="0.2">
      <c r="A28" s="46">
        <v>4.3637570782228101</v>
      </c>
      <c r="B28" s="7">
        <f t="shared" si="0"/>
        <v>4.4000000000000004</v>
      </c>
      <c r="C28" s="6" t="s">
        <v>17</v>
      </c>
      <c r="D28" s="6">
        <f t="shared" si="2"/>
        <v>25</v>
      </c>
      <c r="F28" s="12">
        <v>5.0013432797657993</v>
      </c>
      <c r="G28" s="7">
        <f t="shared" si="1"/>
        <v>5</v>
      </c>
      <c r="H28" s="6" t="s">
        <v>17</v>
      </c>
      <c r="I28" s="6">
        <f t="shared" si="3"/>
        <v>20</v>
      </c>
      <c r="K28" s="6" t="s">
        <v>17</v>
      </c>
      <c r="L28" s="14">
        <f t="shared" si="4"/>
        <v>0.6</v>
      </c>
      <c r="N28" s="10">
        <v>3.9</v>
      </c>
      <c r="O28" s="6" t="s">
        <v>25</v>
      </c>
      <c r="P28" s="6">
        <v>27</v>
      </c>
      <c r="R28" s="10"/>
      <c r="S28" s="6" t="s">
        <v>10</v>
      </c>
      <c r="V28" s="6" t="s">
        <v>11</v>
      </c>
      <c r="W28" s="14"/>
      <c r="X28" s="62">
        <f t="shared" si="5"/>
        <v>0</v>
      </c>
      <c r="Y28" s="63">
        <f t="shared" si="6"/>
        <v>0</v>
      </c>
      <c r="Z28" s="63">
        <f t="shared" si="7"/>
        <v>0</v>
      </c>
    </row>
    <row r="29" spans="1:26" s="6" customFormat="1" ht="12.75" x14ac:dyDescent="0.2">
      <c r="A29" s="46">
        <v>4.5314062398466879</v>
      </c>
      <c r="B29" s="7">
        <f t="shared" si="0"/>
        <v>4.5</v>
      </c>
      <c r="C29" s="6" t="s">
        <v>10</v>
      </c>
      <c r="D29" s="6">
        <f t="shared" si="2"/>
        <v>24</v>
      </c>
      <c r="F29" s="12">
        <v>4.011338385160693</v>
      </c>
      <c r="G29" s="7">
        <f t="shared" si="1"/>
        <v>4</v>
      </c>
      <c r="H29" s="6" t="s">
        <v>10</v>
      </c>
      <c r="I29" s="6">
        <f t="shared" si="3"/>
        <v>26</v>
      </c>
      <c r="K29" s="6" t="s">
        <v>10</v>
      </c>
      <c r="L29" s="14">
        <f t="shared" si="4"/>
        <v>-0.5</v>
      </c>
      <c r="N29" s="10">
        <v>3.8</v>
      </c>
      <c r="O29" s="6" t="s">
        <v>6</v>
      </c>
      <c r="P29" s="6">
        <v>28</v>
      </c>
      <c r="R29" s="10">
        <v>3.5</v>
      </c>
      <c r="S29" s="6" t="s">
        <v>6</v>
      </c>
      <c r="T29" s="6">
        <v>28</v>
      </c>
      <c r="V29" s="6" t="s">
        <v>23</v>
      </c>
      <c r="W29" s="14">
        <v>-0.7</v>
      </c>
      <c r="X29" s="62">
        <f t="shared" si="5"/>
        <v>1966.9999999999998</v>
      </c>
      <c r="Y29" s="63">
        <f t="shared" si="6"/>
        <v>2504.9347341610951</v>
      </c>
      <c r="Z29" s="63">
        <f t="shared" si="7"/>
        <v>50.049323014013837</v>
      </c>
    </row>
    <row r="30" spans="1:26" s="6" customFormat="1" ht="5.0999999999999996" customHeight="1" x14ac:dyDescent="0.2">
      <c r="A30" s="12"/>
      <c r="B30" s="7"/>
      <c r="F30" s="12"/>
      <c r="G30" s="7"/>
      <c r="L30" s="14"/>
      <c r="W30" s="14"/>
    </row>
    <row r="31" spans="1:26" s="6" customFormat="1" ht="5.0999999999999996" customHeight="1" x14ac:dyDescent="0.2">
      <c r="A31" s="37"/>
      <c r="B31" s="38"/>
      <c r="C31" s="39"/>
      <c r="D31" s="39"/>
      <c r="E31" s="39"/>
      <c r="F31" s="37"/>
      <c r="G31" s="38"/>
      <c r="H31" s="39"/>
      <c r="I31" s="39"/>
      <c r="J31" s="39"/>
      <c r="K31" s="39"/>
      <c r="L31" s="40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40"/>
    </row>
    <row r="32" spans="1:26" s="6" customFormat="1" ht="5.0999999999999996" customHeight="1" x14ac:dyDescent="0.2">
      <c r="A32" s="8"/>
      <c r="B32" s="8"/>
      <c r="D32" s="9"/>
      <c r="F32" s="8"/>
      <c r="G32" s="8"/>
      <c r="I32" s="9"/>
    </row>
    <row r="33" spans="1:23" s="6" customFormat="1" ht="12.75" x14ac:dyDescent="0.2">
      <c r="A33" s="21" t="s">
        <v>34</v>
      </c>
      <c r="B33" s="21"/>
      <c r="C33" s="22">
        <f>COUNTIF(B2:B29,"&gt;"&amp;B34)</f>
        <v>7</v>
      </c>
      <c r="D33" s="9"/>
      <c r="F33" s="21" t="s">
        <v>34</v>
      </c>
      <c r="G33" s="21"/>
      <c r="H33" s="22">
        <f>COUNTIF(G2:G29,"&gt;"&amp;G34)</f>
        <v>10</v>
      </c>
      <c r="I33" s="9"/>
      <c r="N33" s="33" t="str">
        <f>A33</f>
        <v>Q4</v>
      </c>
      <c r="O33" s="33"/>
      <c r="P33" s="33">
        <f>C33</f>
        <v>7</v>
      </c>
      <c r="Q33" s="33"/>
      <c r="R33" s="33" t="str">
        <f>F33</f>
        <v>Q4</v>
      </c>
      <c r="T33" s="33">
        <f>H33</f>
        <v>10</v>
      </c>
      <c r="V33" s="33"/>
      <c r="W33" s="33"/>
    </row>
    <row r="34" spans="1:23" s="6" customFormat="1" ht="12.75" x14ac:dyDescent="0.2">
      <c r="A34" s="21" t="s">
        <v>2</v>
      </c>
      <c r="B34" s="23">
        <f>_xlfn.QUARTILE.EXC($B$2:$B$29,3)</f>
        <v>5.8500000000000005</v>
      </c>
      <c r="C34" s="24">
        <f>COUNTIF(B2:B29,"&gt;"&amp;B35)-COUNTIF(B2:B29,"&gt;"&amp;B34)</f>
        <v>5</v>
      </c>
      <c r="D34" s="9"/>
      <c r="F34" s="21" t="s">
        <v>2</v>
      </c>
      <c r="G34" s="23">
        <f>_xlfn.QUARTILE.EXC($B$2:$B$29,3)</f>
        <v>5.8500000000000005</v>
      </c>
      <c r="H34" s="24">
        <f>COUNTIF(G2:G29,"&gt;"&amp;G35)-COUNTIF(G2:G29,"&gt;"&amp;G34)</f>
        <v>4</v>
      </c>
      <c r="I34" s="9"/>
      <c r="K34" s="30" t="s">
        <v>35</v>
      </c>
      <c r="L34" s="22">
        <f>COUNTIF(L2:L29,"&gt;0")</f>
        <v>14</v>
      </c>
      <c r="N34" s="33" t="str">
        <f>A34</f>
        <v>Q3</v>
      </c>
      <c r="O34" s="34">
        <f>B34</f>
        <v>5.8500000000000005</v>
      </c>
      <c r="P34" s="33">
        <f>C34</f>
        <v>5</v>
      </c>
      <c r="R34" s="33" t="str">
        <f>F34</f>
        <v>Q3</v>
      </c>
      <c r="S34" s="34">
        <f>B34</f>
        <v>5.8500000000000005</v>
      </c>
      <c r="T34" s="33">
        <f>H34</f>
        <v>4</v>
      </c>
      <c r="V34" s="30" t="s">
        <v>35</v>
      </c>
      <c r="W34" s="33">
        <f>L34</f>
        <v>14</v>
      </c>
    </row>
    <row r="35" spans="1:23" s="6" customFormat="1" ht="12.75" x14ac:dyDescent="0.2">
      <c r="A35" s="21" t="s">
        <v>1</v>
      </c>
      <c r="B35" s="23">
        <f>_xlfn.QUARTILE.EXC($B$2:$B$29,2)</f>
        <v>5.3</v>
      </c>
      <c r="C35" s="24">
        <f>COUNTIF(B2:B29,"&gt;"&amp;B36)-COUNTIF(B2:B29,"&gt;"&amp;B35)</f>
        <v>9</v>
      </c>
      <c r="D35" s="9"/>
      <c r="F35" s="21" t="s">
        <v>1</v>
      </c>
      <c r="G35" s="23">
        <f>_xlfn.QUARTILE.EXC($B$2:$B$29,2)</f>
        <v>5.3</v>
      </c>
      <c r="H35" s="24">
        <f>COUNTIF(G2:G29,"&gt;"&amp;G36)-COUNTIF(G2:G29,"&gt;"&amp;G35)</f>
        <v>7</v>
      </c>
      <c r="I35" s="9"/>
      <c r="K35" s="30" t="s">
        <v>36</v>
      </c>
      <c r="L35" s="44">
        <f>COUNTIF(L2:L29,"=0")</f>
        <v>0</v>
      </c>
      <c r="N35" s="33" t="str">
        <f>A35</f>
        <v>Q2</v>
      </c>
      <c r="O35" s="34">
        <f>B35</f>
        <v>5.3</v>
      </c>
      <c r="P35" s="33">
        <f>C35</f>
        <v>9</v>
      </c>
      <c r="R35" s="33" t="str">
        <f>F35</f>
        <v>Q2</v>
      </c>
      <c r="S35" s="34">
        <f>B35</f>
        <v>5.3</v>
      </c>
      <c r="T35" s="33">
        <f>H35</f>
        <v>7</v>
      </c>
      <c r="V35" s="30" t="s">
        <v>36</v>
      </c>
      <c r="W35" s="43">
        <f>L35</f>
        <v>0</v>
      </c>
    </row>
    <row r="36" spans="1:23" s="6" customFormat="1" ht="12.75" x14ac:dyDescent="0.2">
      <c r="A36" s="27" t="s">
        <v>0</v>
      </c>
      <c r="B36" s="28">
        <f>_xlfn.QUARTILE.EXC($B$2:$B$29,1)</f>
        <v>4.625</v>
      </c>
      <c r="C36" s="29">
        <f>COUNTIF(B2:B29,"&lt;="&amp;B36)</f>
        <v>7</v>
      </c>
      <c r="D36" s="9"/>
      <c r="F36" s="27" t="s">
        <v>0</v>
      </c>
      <c r="G36" s="28">
        <f>_xlfn.QUARTILE.EXC($B$2:$B$29,1)</f>
        <v>4.625</v>
      </c>
      <c r="H36" s="29">
        <f>COUNTIF(G2:G29,"&lt;="&amp;G36)</f>
        <v>7</v>
      </c>
      <c r="I36" s="9"/>
      <c r="K36" s="31" t="s">
        <v>37</v>
      </c>
      <c r="L36" s="42">
        <f>COUNTIF(L2:L29,"&lt;0")</f>
        <v>14</v>
      </c>
      <c r="N36" s="35" t="str">
        <f>A36</f>
        <v>Q1</v>
      </c>
      <c r="O36" s="36">
        <f>B36</f>
        <v>4.625</v>
      </c>
      <c r="P36" s="35">
        <f>C36</f>
        <v>7</v>
      </c>
      <c r="R36" s="35" t="str">
        <f>F36</f>
        <v>Q1</v>
      </c>
      <c r="S36" s="36">
        <f>B36</f>
        <v>4.625</v>
      </c>
      <c r="T36" s="35">
        <f>H36</f>
        <v>7</v>
      </c>
      <c r="V36" s="31" t="s">
        <v>37</v>
      </c>
      <c r="W36" s="41">
        <f>L36</f>
        <v>14</v>
      </c>
    </row>
    <row r="37" spans="1:23" x14ac:dyDescent="0.25">
      <c r="A37" s="25"/>
      <c r="B37" s="25"/>
      <c r="C37" s="26">
        <f>SUM(C33:C36)</f>
        <v>28</v>
      </c>
      <c r="F37" s="25"/>
      <c r="G37" s="25"/>
      <c r="H37" s="26">
        <f>SUM(H33:H36)</f>
        <v>28</v>
      </c>
      <c r="L37" s="32">
        <f>SUM(L34:L36)</f>
        <v>28</v>
      </c>
      <c r="N37" s="33"/>
      <c r="O37" s="33"/>
      <c r="P37" s="33">
        <f>C37</f>
        <v>28</v>
      </c>
      <c r="T37" s="33">
        <f>H37</f>
        <v>28</v>
      </c>
      <c r="W37" s="33">
        <f>L37</f>
        <v>28</v>
      </c>
    </row>
    <row r="38" spans="1:23" ht="5.0999999999999996" customHeight="1" x14ac:dyDescent="0.25"/>
    <row r="39" spans="1:23" s="6" customFormat="1" ht="5.0999999999999996" customHeight="1" x14ac:dyDescent="0.2">
      <c r="A39" s="37"/>
      <c r="B39" s="38"/>
      <c r="C39" s="39"/>
      <c r="D39" s="39"/>
      <c r="E39" s="39"/>
      <c r="F39" s="37"/>
      <c r="G39" s="38"/>
      <c r="H39" s="39"/>
      <c r="I39" s="39"/>
      <c r="J39" s="39"/>
      <c r="K39" s="39"/>
      <c r="L39" s="40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40"/>
    </row>
  </sheetData>
  <sortState ref="V2:W29">
    <sortCondition descending="1" ref="W2:W29"/>
    <sortCondition ref="V2:V29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Z39"/>
  <sheetViews>
    <sheetView zoomScale="120" zoomScaleNormal="120" workbookViewId="0"/>
  </sheetViews>
  <sheetFormatPr baseColWidth="10" defaultRowHeight="15" x14ac:dyDescent="0.25"/>
  <cols>
    <col min="1" max="1" width="6.7109375" style="2" customWidth="1"/>
    <col min="2" max="2" width="7.140625" style="2" bestFit="1" customWidth="1"/>
    <col min="3" max="3" width="10.5703125" style="1" bestFit="1" customWidth="1"/>
    <col min="4" max="4" width="4.7109375" style="13" customWidth="1"/>
    <col min="5" max="5" width="6.85546875" style="1" customWidth="1"/>
    <col min="6" max="6" width="6.7109375" style="2" customWidth="1"/>
    <col min="7" max="7" width="7.140625" style="2" bestFit="1" customWidth="1"/>
    <col min="8" max="8" width="10.5703125" style="1" bestFit="1" customWidth="1"/>
    <col min="9" max="9" width="4.7109375" style="13" customWidth="1"/>
    <col min="10" max="10" width="6.85546875" style="1" customWidth="1"/>
    <col min="11" max="11" width="10.5703125" style="1" bestFit="1" customWidth="1"/>
    <col min="12" max="12" width="5.42578125" style="1" bestFit="1" customWidth="1"/>
    <col min="13" max="13" width="8.5703125" style="1" customWidth="1"/>
    <col min="14" max="14" width="6.85546875" style="1" customWidth="1"/>
    <col min="15" max="15" width="10.5703125" style="1" bestFit="1" customWidth="1"/>
    <col min="16" max="16" width="3" style="1" bestFit="1" customWidth="1"/>
    <col min="17" max="17" width="7" style="1" customWidth="1"/>
    <col min="18" max="18" width="6" style="1" bestFit="1" customWidth="1"/>
    <col min="19" max="19" width="10.5703125" style="1" bestFit="1" customWidth="1"/>
    <col min="20" max="20" width="3" style="1" bestFit="1" customWidth="1"/>
    <col min="21" max="21" width="6.7109375" style="1" customWidth="1"/>
    <col min="22" max="22" width="10.5703125" style="1" bestFit="1" customWidth="1"/>
    <col min="23" max="23" width="5.42578125" style="1" bestFit="1" customWidth="1"/>
    <col min="24" max="24" width="5" style="1" hidden="1" customWidth="1"/>
    <col min="25" max="25" width="6" style="1" hidden="1" customWidth="1"/>
    <col min="26" max="26" width="4" style="1" bestFit="1" customWidth="1"/>
    <col min="27" max="16384" width="11.42578125" style="1"/>
  </cols>
  <sheetData>
    <row r="1" spans="1:26" s="6" customFormat="1" ht="12.75" x14ac:dyDescent="0.2">
      <c r="A1" s="45" t="s">
        <v>38</v>
      </c>
      <c r="B1" s="3" t="s">
        <v>32</v>
      </c>
      <c r="C1" s="4">
        <v>2007</v>
      </c>
      <c r="D1" s="5" t="s">
        <v>31</v>
      </c>
      <c r="F1" s="45" t="s">
        <v>38</v>
      </c>
      <c r="G1" s="3" t="s">
        <v>32</v>
      </c>
      <c r="H1" s="4">
        <v>2014</v>
      </c>
      <c r="I1" s="5" t="s">
        <v>31</v>
      </c>
      <c r="K1" s="11"/>
      <c r="L1" s="5" t="s">
        <v>33</v>
      </c>
      <c r="N1" s="15" t="s">
        <v>32</v>
      </c>
      <c r="O1" s="19">
        <v>2007</v>
      </c>
      <c r="P1" s="17" t="s">
        <v>31</v>
      </c>
      <c r="R1" s="16" t="s">
        <v>32</v>
      </c>
      <c r="S1" s="19">
        <v>2014</v>
      </c>
      <c r="T1" s="17" t="s">
        <v>31</v>
      </c>
      <c r="V1" s="16"/>
      <c r="W1" s="16" t="s">
        <v>33</v>
      </c>
    </row>
    <row r="2" spans="1:26" s="6" customFormat="1" ht="12.75" x14ac:dyDescent="0.2">
      <c r="A2" s="12">
        <v>8.0200000000000014</v>
      </c>
      <c r="B2" s="7">
        <f t="shared" ref="B2:B29" si="0">ROUND(A2,1)</f>
        <v>8</v>
      </c>
      <c r="C2" s="6" t="s">
        <v>13</v>
      </c>
      <c r="D2" s="6">
        <f>_xlfn.RANK.EQ(B2,$B$2:$B$29)</f>
        <v>8</v>
      </c>
      <c r="F2" s="12">
        <v>7.0741989343301901</v>
      </c>
      <c r="G2" s="7">
        <f t="shared" ref="G2:G29" si="1">ROUND(F2,1)</f>
        <v>7.1</v>
      </c>
      <c r="H2" s="6" t="s">
        <v>13</v>
      </c>
      <c r="I2" s="6">
        <f>_xlfn.RANK.EQ(G2,$G$2:$G$29)</f>
        <v>7</v>
      </c>
      <c r="K2" s="6" t="s">
        <v>13</v>
      </c>
      <c r="L2" s="14">
        <f>ROUND(G2-B2,1)</f>
        <v>-0.9</v>
      </c>
      <c r="N2" s="10">
        <v>8.9</v>
      </c>
      <c r="O2" s="6" t="s">
        <v>23</v>
      </c>
      <c r="P2" s="6">
        <v>1</v>
      </c>
      <c r="R2" s="10">
        <v>8.5</v>
      </c>
      <c r="S2" s="6" t="s">
        <v>17</v>
      </c>
      <c r="T2" s="6">
        <v>1</v>
      </c>
      <c r="V2" s="6" t="s">
        <v>29</v>
      </c>
      <c r="W2" s="14">
        <v>0.2</v>
      </c>
      <c r="X2" s="6">
        <f>ABS(W2*2810)</f>
        <v>562</v>
      </c>
      <c r="Y2" s="60">
        <f>SUM((X2*4)/3.141)</f>
        <v>715.69563833174152</v>
      </c>
      <c r="Z2" s="60">
        <f>SQRT(Y2)</f>
        <v>26.752488451202844</v>
      </c>
    </row>
    <row r="3" spans="1:26" s="6" customFormat="1" ht="12.75" x14ac:dyDescent="0.2">
      <c r="A3" s="12">
        <v>6.5432120608808546</v>
      </c>
      <c r="B3" s="7">
        <f t="shared" si="0"/>
        <v>6.5</v>
      </c>
      <c r="C3" s="6" t="s">
        <v>9</v>
      </c>
      <c r="D3" s="6">
        <f t="shared" ref="D3:D29" si="2">_xlfn.RANK.EQ(B3,$B$2:$B$29)</f>
        <v>16</v>
      </c>
      <c r="F3" s="12">
        <v>5.7847365349922812</v>
      </c>
      <c r="G3" s="7">
        <f t="shared" si="1"/>
        <v>5.8</v>
      </c>
      <c r="H3" s="6" t="s">
        <v>9</v>
      </c>
      <c r="I3" s="6">
        <f t="shared" ref="I3:I29" si="3">_xlfn.RANK.EQ(G3,$G$2:$G$29)</f>
        <v>16</v>
      </c>
      <c r="K3" s="6" t="s">
        <v>9</v>
      </c>
      <c r="L3" s="14">
        <f t="shared" ref="L3:L29" si="4">ROUND(G3-B3,1)</f>
        <v>-0.7</v>
      </c>
      <c r="N3" s="10">
        <v>8.6999999999999993</v>
      </c>
      <c r="O3" s="6" t="s">
        <v>17</v>
      </c>
      <c r="P3" s="6">
        <v>2</v>
      </c>
      <c r="R3" s="47">
        <v>8.4</v>
      </c>
      <c r="S3" s="18" t="s">
        <v>20</v>
      </c>
      <c r="T3" s="18">
        <v>2</v>
      </c>
      <c r="V3" s="6" t="s">
        <v>22</v>
      </c>
      <c r="W3" s="14"/>
      <c r="X3" s="6">
        <f t="shared" ref="X3:X29" si="5">ABS(W3*2810)</f>
        <v>0</v>
      </c>
      <c r="Y3" s="60">
        <f t="shared" ref="Y3:Y29" si="6">SUM((X3*4)/3.141)</f>
        <v>0</v>
      </c>
      <c r="Z3" s="60">
        <f t="shared" ref="Z3:Z29" si="7">SQRT(Y3)</f>
        <v>0</v>
      </c>
    </row>
    <row r="4" spans="1:26" s="6" customFormat="1" ht="12.75" x14ac:dyDescent="0.2">
      <c r="A4" s="12">
        <v>5.0766666666666671</v>
      </c>
      <c r="B4" s="7">
        <f t="shared" si="0"/>
        <v>5.0999999999999996</v>
      </c>
      <c r="C4" s="6" t="s">
        <v>24</v>
      </c>
      <c r="D4" s="6">
        <f t="shared" si="2"/>
        <v>27</v>
      </c>
      <c r="F4" s="12">
        <v>5.0947439974706619</v>
      </c>
      <c r="G4" s="7">
        <f t="shared" si="1"/>
        <v>5.0999999999999996</v>
      </c>
      <c r="H4" s="6" t="s">
        <v>24</v>
      </c>
      <c r="I4" s="6">
        <f t="shared" si="3"/>
        <v>19</v>
      </c>
      <c r="K4" s="6" t="s">
        <v>24</v>
      </c>
      <c r="L4" s="14">
        <f t="shared" si="4"/>
        <v>0</v>
      </c>
      <c r="N4" s="10">
        <v>8.4</v>
      </c>
      <c r="O4" s="6" t="s">
        <v>12</v>
      </c>
      <c r="P4" s="6">
        <v>3</v>
      </c>
      <c r="R4" s="10">
        <v>8</v>
      </c>
      <c r="S4" s="6" t="s">
        <v>16</v>
      </c>
      <c r="T4" s="6">
        <v>3</v>
      </c>
      <c r="V4" s="18" t="s">
        <v>20</v>
      </c>
      <c r="W4" s="20">
        <v>0.1</v>
      </c>
      <c r="X4" s="18">
        <f t="shared" si="5"/>
        <v>281</v>
      </c>
      <c r="Y4" s="61">
        <f t="shared" si="6"/>
        <v>357.84781916587076</v>
      </c>
      <c r="Z4" s="61">
        <f t="shared" si="7"/>
        <v>18.916865997460327</v>
      </c>
    </row>
    <row r="5" spans="1:26" s="6" customFormat="1" ht="12.75" x14ac:dyDescent="0.2">
      <c r="A5" s="12">
        <v>6.0092966343079697</v>
      </c>
      <c r="B5" s="7">
        <f t="shared" si="0"/>
        <v>6</v>
      </c>
      <c r="C5" s="6" t="s">
        <v>3</v>
      </c>
      <c r="D5" s="6">
        <f t="shared" si="2"/>
        <v>21</v>
      </c>
      <c r="F5" s="12">
        <v>4.1980614991909837</v>
      </c>
      <c r="G5" s="7">
        <f t="shared" si="1"/>
        <v>4.2</v>
      </c>
      <c r="H5" s="6" t="s">
        <v>3</v>
      </c>
      <c r="I5" s="6">
        <f t="shared" si="3"/>
        <v>26</v>
      </c>
      <c r="K5" s="6" t="s">
        <v>3</v>
      </c>
      <c r="L5" s="14">
        <f t="shared" si="4"/>
        <v>-1.8</v>
      </c>
      <c r="N5" s="10"/>
      <c r="O5" s="6" t="s">
        <v>10</v>
      </c>
      <c r="R5" s="10">
        <v>7.7</v>
      </c>
      <c r="S5" s="6" t="s">
        <v>12</v>
      </c>
      <c r="T5" s="6">
        <v>4</v>
      </c>
      <c r="V5" s="18" t="s">
        <v>24</v>
      </c>
      <c r="W5" s="20">
        <v>0</v>
      </c>
      <c r="X5" s="66">
        <f t="shared" si="5"/>
        <v>0</v>
      </c>
      <c r="Y5" s="67">
        <f t="shared" si="6"/>
        <v>0</v>
      </c>
      <c r="Z5" s="67">
        <f t="shared" si="7"/>
        <v>0</v>
      </c>
    </row>
    <row r="6" spans="1:26" s="6" customFormat="1" ht="12.75" x14ac:dyDescent="0.2">
      <c r="A6" s="12">
        <v>6.9729725193280245</v>
      </c>
      <c r="B6" s="7">
        <f t="shared" si="0"/>
        <v>7</v>
      </c>
      <c r="C6" s="6" t="s">
        <v>6</v>
      </c>
      <c r="D6" s="6">
        <f t="shared" si="2"/>
        <v>14</v>
      </c>
      <c r="F6" s="12">
        <v>4.3082317413379458</v>
      </c>
      <c r="G6" s="7">
        <f t="shared" si="1"/>
        <v>4.3</v>
      </c>
      <c r="H6" s="6" t="s">
        <v>6</v>
      </c>
      <c r="I6" s="6">
        <f t="shared" si="3"/>
        <v>24</v>
      </c>
      <c r="K6" s="6" t="s">
        <v>6</v>
      </c>
      <c r="L6" s="14">
        <f t="shared" si="4"/>
        <v>-2.7</v>
      </c>
      <c r="N6" s="10">
        <v>8.3000000000000007</v>
      </c>
      <c r="O6" s="6" t="s">
        <v>16</v>
      </c>
      <c r="P6" s="6">
        <v>5</v>
      </c>
      <c r="R6" s="10">
        <v>7.6</v>
      </c>
      <c r="S6" s="6" t="s">
        <v>18</v>
      </c>
      <c r="T6" s="6">
        <v>5</v>
      </c>
      <c r="V6" s="6" t="s">
        <v>26</v>
      </c>
      <c r="W6" s="14">
        <v>-0.1</v>
      </c>
      <c r="X6" s="62">
        <f t="shared" si="5"/>
        <v>281</v>
      </c>
      <c r="Y6" s="63">
        <f t="shared" si="6"/>
        <v>357.84781916587076</v>
      </c>
      <c r="Z6" s="63">
        <f t="shared" si="7"/>
        <v>18.916865997460327</v>
      </c>
    </row>
    <row r="7" spans="1:26" s="6" customFormat="1" ht="12.75" x14ac:dyDescent="0.2">
      <c r="A7" s="12">
        <v>7.1468052083938849</v>
      </c>
      <c r="B7" s="7">
        <f t="shared" si="0"/>
        <v>7.1</v>
      </c>
      <c r="C7" s="6" t="s">
        <v>4</v>
      </c>
      <c r="D7" s="6">
        <f t="shared" si="2"/>
        <v>13</v>
      </c>
      <c r="F7" s="12">
        <v>6.7533137821049296</v>
      </c>
      <c r="G7" s="7">
        <f t="shared" si="1"/>
        <v>6.8</v>
      </c>
      <c r="H7" s="6" t="s">
        <v>4</v>
      </c>
      <c r="I7" s="6">
        <f t="shared" si="3"/>
        <v>8</v>
      </c>
      <c r="K7" s="6" t="s">
        <v>4</v>
      </c>
      <c r="L7" s="14">
        <f t="shared" si="4"/>
        <v>-0.3</v>
      </c>
      <c r="N7" s="10"/>
      <c r="O7" s="6" t="s">
        <v>20</v>
      </c>
      <c r="R7" s="10">
        <v>7.2</v>
      </c>
      <c r="S7" s="6" t="s">
        <v>23</v>
      </c>
      <c r="T7" s="6">
        <v>6</v>
      </c>
      <c r="V7" s="6" t="s">
        <v>18</v>
      </c>
      <c r="W7" s="14"/>
      <c r="X7" s="62">
        <f t="shared" si="5"/>
        <v>0</v>
      </c>
      <c r="Y7" s="63">
        <f t="shared" si="6"/>
        <v>0</v>
      </c>
      <c r="Z7" s="63">
        <f t="shared" si="7"/>
        <v>0</v>
      </c>
    </row>
    <row r="8" spans="1:26" s="6" customFormat="1" ht="12.75" x14ac:dyDescent="0.2">
      <c r="A8" s="12">
        <v>8.3073762328276075</v>
      </c>
      <c r="B8" s="7">
        <f t="shared" si="0"/>
        <v>8.3000000000000007</v>
      </c>
      <c r="C8" s="6" t="s">
        <v>16</v>
      </c>
      <c r="D8" s="6">
        <f t="shared" si="2"/>
        <v>5</v>
      </c>
      <c r="F8" s="12">
        <v>7.9769063726310696</v>
      </c>
      <c r="G8" s="7">
        <f t="shared" si="1"/>
        <v>8</v>
      </c>
      <c r="H8" s="6" t="s">
        <v>16</v>
      </c>
      <c r="I8" s="6">
        <f t="shared" si="3"/>
        <v>3</v>
      </c>
      <c r="K8" s="6" t="s">
        <v>16</v>
      </c>
      <c r="L8" s="14">
        <f t="shared" si="4"/>
        <v>-0.3</v>
      </c>
      <c r="N8" s="47">
        <v>8.1</v>
      </c>
      <c r="O8" s="18" t="s">
        <v>8</v>
      </c>
      <c r="P8" s="18">
        <v>7</v>
      </c>
      <c r="R8" s="47">
        <v>7.1</v>
      </c>
      <c r="S8" s="18" t="s">
        <v>13</v>
      </c>
      <c r="T8" s="18">
        <v>7</v>
      </c>
      <c r="V8" s="6" t="s">
        <v>7</v>
      </c>
      <c r="W8" s="14">
        <v>-0.2</v>
      </c>
      <c r="X8" s="62">
        <f t="shared" si="5"/>
        <v>562</v>
      </c>
      <c r="Y8" s="63">
        <f t="shared" si="6"/>
        <v>715.69563833174152</v>
      </c>
      <c r="Z8" s="63">
        <f t="shared" si="7"/>
        <v>26.752488451202844</v>
      </c>
    </row>
    <row r="9" spans="1:26" s="6" customFormat="1" ht="12.75" x14ac:dyDescent="0.2">
      <c r="A9" s="12">
        <v>6.4751806855393435</v>
      </c>
      <c r="B9" s="7">
        <f t="shared" si="0"/>
        <v>6.5</v>
      </c>
      <c r="C9" s="6" t="s">
        <v>26</v>
      </c>
      <c r="D9" s="6">
        <f t="shared" si="2"/>
        <v>16</v>
      </c>
      <c r="F9" s="12">
        <v>6.4420316539269846</v>
      </c>
      <c r="G9" s="7">
        <f t="shared" si="1"/>
        <v>6.4</v>
      </c>
      <c r="H9" s="6" t="s">
        <v>26</v>
      </c>
      <c r="I9" s="6">
        <f t="shared" si="3"/>
        <v>10</v>
      </c>
      <c r="K9" s="6" t="s">
        <v>26</v>
      </c>
      <c r="L9" s="14">
        <f t="shared" si="4"/>
        <v>-0.1</v>
      </c>
      <c r="N9" s="10">
        <v>8</v>
      </c>
      <c r="O9" s="6" t="s">
        <v>13</v>
      </c>
      <c r="P9" s="6">
        <v>8</v>
      </c>
      <c r="R9" s="10">
        <v>6.8</v>
      </c>
      <c r="S9" s="6" t="s">
        <v>4</v>
      </c>
      <c r="T9" s="6">
        <v>8</v>
      </c>
      <c r="V9" s="6" t="s">
        <v>17</v>
      </c>
      <c r="W9" s="14"/>
      <c r="X9" s="62">
        <f t="shared" si="5"/>
        <v>0</v>
      </c>
      <c r="Y9" s="63">
        <f t="shared" si="6"/>
        <v>0</v>
      </c>
      <c r="Z9" s="63">
        <f t="shared" si="7"/>
        <v>0</v>
      </c>
    </row>
    <row r="10" spans="1:26" s="6" customFormat="1" ht="12.75" x14ac:dyDescent="0.2">
      <c r="A10" s="12">
        <v>8.3883218043364529</v>
      </c>
      <c r="B10" s="7">
        <f t="shared" si="0"/>
        <v>8.4</v>
      </c>
      <c r="C10" s="6" t="s">
        <v>12</v>
      </c>
      <c r="D10" s="6">
        <f t="shared" si="2"/>
        <v>3</v>
      </c>
      <c r="F10" s="12">
        <v>7.7034190007253258</v>
      </c>
      <c r="G10" s="7">
        <f t="shared" si="1"/>
        <v>7.7</v>
      </c>
      <c r="H10" s="6" t="s">
        <v>12</v>
      </c>
      <c r="I10" s="6">
        <f t="shared" si="3"/>
        <v>4</v>
      </c>
      <c r="K10" s="6" t="s">
        <v>12</v>
      </c>
      <c r="L10" s="14">
        <f t="shared" si="4"/>
        <v>-0.7</v>
      </c>
      <c r="N10" s="10">
        <v>7.7</v>
      </c>
      <c r="O10" s="6" t="s">
        <v>18</v>
      </c>
      <c r="P10" s="6">
        <v>9</v>
      </c>
      <c r="R10" s="10">
        <v>6.6</v>
      </c>
      <c r="S10" s="6" t="s">
        <v>29</v>
      </c>
      <c r="T10" s="6">
        <v>9</v>
      </c>
      <c r="V10" s="6" t="s">
        <v>4</v>
      </c>
      <c r="W10" s="14">
        <v>-0.3</v>
      </c>
      <c r="X10" s="62">
        <f t="shared" si="5"/>
        <v>843</v>
      </c>
      <c r="Y10" s="63">
        <f t="shared" si="6"/>
        <v>1073.5434574976123</v>
      </c>
      <c r="Z10" s="63">
        <f t="shared" si="7"/>
        <v>32.764973027573397</v>
      </c>
    </row>
    <row r="11" spans="1:26" s="6" customFormat="1" ht="12.75" x14ac:dyDescent="0.2">
      <c r="A11" s="12">
        <v>7.5373193629018189</v>
      </c>
      <c r="B11" s="7">
        <f t="shared" si="0"/>
        <v>7.5</v>
      </c>
      <c r="C11" s="6" t="s">
        <v>19</v>
      </c>
      <c r="D11" s="6">
        <f t="shared" si="2"/>
        <v>11</v>
      </c>
      <c r="F11" s="12">
        <v>6.2144102549796356</v>
      </c>
      <c r="G11" s="7">
        <f t="shared" si="1"/>
        <v>6.2</v>
      </c>
      <c r="H11" s="6" t="s">
        <v>19</v>
      </c>
      <c r="I11" s="6">
        <f t="shared" si="3"/>
        <v>11</v>
      </c>
      <c r="K11" s="6" t="s">
        <v>19</v>
      </c>
      <c r="L11" s="14">
        <f t="shared" si="4"/>
        <v>-1.3</v>
      </c>
      <c r="N11" s="10">
        <v>7.6</v>
      </c>
      <c r="O11" s="6" t="s">
        <v>11</v>
      </c>
      <c r="P11" s="6">
        <v>10</v>
      </c>
      <c r="R11" s="10">
        <v>6.4</v>
      </c>
      <c r="S11" s="6" t="s">
        <v>26</v>
      </c>
      <c r="T11" s="6">
        <v>10</v>
      </c>
      <c r="V11" s="6" t="s">
        <v>16</v>
      </c>
      <c r="W11" s="14"/>
      <c r="X11" s="62">
        <f t="shared" si="5"/>
        <v>0</v>
      </c>
      <c r="Y11" s="63">
        <f t="shared" si="6"/>
        <v>0</v>
      </c>
      <c r="Z11" s="63">
        <f t="shared" si="7"/>
        <v>0</v>
      </c>
    </row>
    <row r="12" spans="1:26" s="6" customFormat="1" ht="12.75" x14ac:dyDescent="0.2">
      <c r="A12" s="12">
        <v>7.6787082679377621</v>
      </c>
      <c r="B12" s="7">
        <f t="shared" si="0"/>
        <v>7.7</v>
      </c>
      <c r="C12" s="6" t="s">
        <v>18</v>
      </c>
      <c r="D12" s="6">
        <f t="shared" si="2"/>
        <v>9</v>
      </c>
      <c r="F12" s="12">
        <v>7.5612500000000002</v>
      </c>
      <c r="G12" s="7">
        <f t="shared" si="1"/>
        <v>7.6</v>
      </c>
      <c r="H12" s="6" t="s">
        <v>18</v>
      </c>
      <c r="I12" s="6">
        <f t="shared" si="3"/>
        <v>5</v>
      </c>
      <c r="K12" s="6" t="s">
        <v>18</v>
      </c>
      <c r="L12" s="14">
        <f t="shared" si="4"/>
        <v>-0.1</v>
      </c>
      <c r="N12" s="10">
        <v>7.5</v>
      </c>
      <c r="O12" s="6" t="s">
        <v>19</v>
      </c>
      <c r="P12" s="6">
        <v>11</v>
      </c>
      <c r="R12" s="10">
        <v>6.2</v>
      </c>
      <c r="S12" s="6" t="s">
        <v>19</v>
      </c>
      <c r="T12" s="6">
        <v>11</v>
      </c>
      <c r="V12" s="6" t="s">
        <v>28</v>
      </c>
      <c r="W12" s="14">
        <v>-0.4</v>
      </c>
      <c r="X12" s="62">
        <f t="shared" si="5"/>
        <v>1124</v>
      </c>
      <c r="Y12" s="63">
        <f t="shared" si="6"/>
        <v>1431.391276663483</v>
      </c>
      <c r="Z12" s="63">
        <f t="shared" si="7"/>
        <v>37.833731994920655</v>
      </c>
    </row>
    <row r="13" spans="1:26" s="6" customFormat="1" ht="12.75" x14ac:dyDescent="0.2">
      <c r="A13" s="12">
        <v>4.8242063157588797</v>
      </c>
      <c r="B13" s="7">
        <f t="shared" si="0"/>
        <v>4.8</v>
      </c>
      <c r="C13" s="6" t="s">
        <v>30</v>
      </c>
      <c r="D13" s="6">
        <f t="shared" si="2"/>
        <v>28</v>
      </c>
      <c r="F13" s="12">
        <v>2.9116180326954191</v>
      </c>
      <c r="G13" s="7">
        <f t="shared" si="1"/>
        <v>2.9</v>
      </c>
      <c r="H13" s="6" t="s">
        <v>30</v>
      </c>
      <c r="I13" s="6">
        <f t="shared" si="3"/>
        <v>28</v>
      </c>
      <c r="K13" s="6" t="s">
        <v>30</v>
      </c>
      <c r="L13" s="14">
        <f t="shared" si="4"/>
        <v>-1.9</v>
      </c>
      <c r="N13" s="10">
        <v>7.4</v>
      </c>
      <c r="O13" s="6" t="s">
        <v>5</v>
      </c>
      <c r="P13" s="6">
        <v>12</v>
      </c>
      <c r="R13" s="10">
        <v>6.1</v>
      </c>
      <c r="S13" s="6" t="s">
        <v>10</v>
      </c>
      <c r="T13" s="6">
        <v>12</v>
      </c>
      <c r="V13" s="6" t="s">
        <v>14</v>
      </c>
      <c r="W13" s="14"/>
      <c r="X13" s="62">
        <f t="shared" si="5"/>
        <v>0</v>
      </c>
      <c r="Y13" s="63">
        <f t="shared" si="6"/>
        <v>0</v>
      </c>
      <c r="Z13" s="63">
        <f t="shared" si="7"/>
        <v>0</v>
      </c>
    </row>
    <row r="14" spans="1:26" s="6" customFormat="1" ht="12.75" x14ac:dyDescent="0.2">
      <c r="A14" s="12">
        <v>5.2393754965219239</v>
      </c>
      <c r="B14" s="7">
        <f t="shared" si="0"/>
        <v>5.2</v>
      </c>
      <c r="C14" s="6" t="s">
        <v>21</v>
      </c>
      <c r="D14" s="6">
        <f t="shared" si="2"/>
        <v>25</v>
      </c>
      <c r="F14" s="12">
        <v>4.5704043686882772</v>
      </c>
      <c r="G14" s="7">
        <f t="shared" si="1"/>
        <v>4.5999999999999996</v>
      </c>
      <c r="H14" s="6" t="s">
        <v>21</v>
      </c>
      <c r="I14" s="6">
        <f t="shared" si="3"/>
        <v>23</v>
      </c>
      <c r="K14" s="6" t="s">
        <v>21</v>
      </c>
      <c r="L14" s="14">
        <f t="shared" si="4"/>
        <v>-0.6</v>
      </c>
      <c r="N14" s="10">
        <v>7.1</v>
      </c>
      <c r="O14" s="6" t="s">
        <v>4</v>
      </c>
      <c r="P14" s="6">
        <v>13</v>
      </c>
      <c r="R14" s="47">
        <v>6</v>
      </c>
      <c r="S14" s="18" t="s">
        <v>14</v>
      </c>
      <c r="T14" s="18">
        <v>13</v>
      </c>
      <c r="V14" s="6" t="s">
        <v>21</v>
      </c>
      <c r="W14" s="14">
        <v>-0.6</v>
      </c>
      <c r="X14" s="62">
        <f t="shared" si="5"/>
        <v>1686</v>
      </c>
      <c r="Y14" s="63">
        <f t="shared" si="6"/>
        <v>2147.0869149952246</v>
      </c>
      <c r="Z14" s="63">
        <f t="shared" si="7"/>
        <v>46.336669226382952</v>
      </c>
    </row>
    <row r="15" spans="1:26" s="6" customFormat="1" ht="12.75" x14ac:dyDescent="0.2">
      <c r="A15" s="12">
        <v>8.0917886415160147</v>
      </c>
      <c r="B15" s="7">
        <f t="shared" si="0"/>
        <v>8.1</v>
      </c>
      <c r="C15" s="6" t="s">
        <v>8</v>
      </c>
      <c r="D15" s="6">
        <f t="shared" si="2"/>
        <v>7</v>
      </c>
      <c r="F15" s="12">
        <v>4.6862109905335787</v>
      </c>
      <c r="G15" s="7">
        <f t="shared" si="1"/>
        <v>4.7</v>
      </c>
      <c r="H15" s="6" t="s">
        <v>8</v>
      </c>
      <c r="I15" s="6">
        <f t="shared" si="3"/>
        <v>21</v>
      </c>
      <c r="K15" s="6" t="s">
        <v>8</v>
      </c>
      <c r="L15" s="14">
        <f t="shared" si="4"/>
        <v>-3.4</v>
      </c>
      <c r="N15" s="47">
        <v>7</v>
      </c>
      <c r="O15" s="18" t="s">
        <v>6</v>
      </c>
      <c r="P15" s="18">
        <v>14</v>
      </c>
      <c r="R15" s="10">
        <v>5.9</v>
      </c>
      <c r="S15" s="6" t="s">
        <v>25</v>
      </c>
      <c r="T15" s="6">
        <v>14</v>
      </c>
      <c r="V15" s="6" t="s">
        <v>9</v>
      </c>
      <c r="W15" s="14">
        <v>-0.7</v>
      </c>
      <c r="X15" s="62">
        <f t="shared" si="5"/>
        <v>1966.9999999999998</v>
      </c>
      <c r="Y15" s="63">
        <f t="shared" si="6"/>
        <v>2504.9347341610951</v>
      </c>
      <c r="Z15" s="63">
        <f t="shared" si="7"/>
        <v>50.049323014013837</v>
      </c>
    </row>
    <row r="16" spans="1:26" s="6" customFormat="1" ht="12.75" x14ac:dyDescent="0.2">
      <c r="A16" s="12">
        <v>5.6683491493731708</v>
      </c>
      <c r="B16" s="7">
        <f t="shared" si="0"/>
        <v>5.7</v>
      </c>
      <c r="C16" s="6" t="s">
        <v>15</v>
      </c>
      <c r="D16" s="6">
        <f t="shared" si="2"/>
        <v>23</v>
      </c>
      <c r="F16" s="12">
        <v>4.251868362811285</v>
      </c>
      <c r="G16" s="7">
        <f t="shared" si="1"/>
        <v>4.3</v>
      </c>
      <c r="H16" s="6" t="s">
        <v>15</v>
      </c>
      <c r="I16" s="6">
        <f t="shared" si="3"/>
        <v>24</v>
      </c>
      <c r="K16" s="6" t="s">
        <v>15</v>
      </c>
      <c r="L16" s="14">
        <f t="shared" si="4"/>
        <v>-1.4</v>
      </c>
      <c r="N16" s="10">
        <v>6.8</v>
      </c>
      <c r="O16" s="6" t="s">
        <v>25</v>
      </c>
      <c r="P16" s="6">
        <v>15</v>
      </c>
      <c r="R16" s="10"/>
      <c r="S16" s="6" t="s">
        <v>22</v>
      </c>
      <c r="V16" s="6" t="s">
        <v>12</v>
      </c>
      <c r="W16" s="14"/>
      <c r="X16" s="62">
        <f t="shared" si="5"/>
        <v>0</v>
      </c>
      <c r="Y16" s="63">
        <f t="shared" si="6"/>
        <v>0</v>
      </c>
      <c r="Z16" s="63">
        <f t="shared" si="7"/>
        <v>0</v>
      </c>
    </row>
    <row r="17" spans="1:26" s="6" customFormat="1" ht="12.75" x14ac:dyDescent="0.2">
      <c r="A17" s="12">
        <v>6.1594847797864709</v>
      </c>
      <c r="B17" s="7">
        <f t="shared" si="0"/>
        <v>6.2</v>
      </c>
      <c r="C17" s="6" t="s">
        <v>28</v>
      </c>
      <c r="D17" s="6">
        <f t="shared" si="2"/>
        <v>20</v>
      </c>
      <c r="F17" s="12">
        <v>5.8078641503468544</v>
      </c>
      <c r="G17" s="7">
        <f t="shared" si="1"/>
        <v>5.8</v>
      </c>
      <c r="H17" s="6" t="s">
        <v>28</v>
      </c>
      <c r="I17" s="6">
        <f t="shared" si="3"/>
        <v>16</v>
      </c>
      <c r="K17" s="6" t="s">
        <v>28</v>
      </c>
      <c r="L17" s="14">
        <f t="shared" si="4"/>
        <v>-0.4</v>
      </c>
      <c r="N17" s="10">
        <v>6.5</v>
      </c>
      <c r="O17" s="6" t="s">
        <v>9</v>
      </c>
      <c r="P17" s="6">
        <v>16</v>
      </c>
      <c r="R17" s="10">
        <v>5.8</v>
      </c>
      <c r="S17" s="6" t="s">
        <v>9</v>
      </c>
      <c r="T17" s="6">
        <v>16</v>
      </c>
      <c r="V17" s="6" t="s">
        <v>13</v>
      </c>
      <c r="W17" s="14">
        <v>-0.9</v>
      </c>
      <c r="X17" s="62">
        <f t="shared" si="5"/>
        <v>2529</v>
      </c>
      <c r="Y17" s="63">
        <f t="shared" si="6"/>
        <v>3220.6303724928366</v>
      </c>
      <c r="Z17" s="63">
        <f t="shared" si="7"/>
        <v>56.750597992380982</v>
      </c>
    </row>
    <row r="18" spans="1:26" s="6" customFormat="1" ht="12.75" x14ac:dyDescent="0.2">
      <c r="A18" s="12">
        <v>6.4364203917921294</v>
      </c>
      <c r="B18" s="7">
        <f t="shared" si="0"/>
        <v>6.4</v>
      </c>
      <c r="C18" s="6" t="s">
        <v>29</v>
      </c>
      <c r="D18" s="6">
        <f t="shared" si="2"/>
        <v>18</v>
      </c>
      <c r="F18" s="12">
        <v>6.6017330385538138</v>
      </c>
      <c r="G18" s="7">
        <f t="shared" si="1"/>
        <v>6.6</v>
      </c>
      <c r="H18" s="6" t="s">
        <v>29</v>
      </c>
      <c r="I18" s="6">
        <f t="shared" si="3"/>
        <v>9</v>
      </c>
      <c r="K18" s="6" t="s">
        <v>29</v>
      </c>
      <c r="L18" s="14">
        <f t="shared" si="4"/>
        <v>0.2</v>
      </c>
      <c r="N18" s="10"/>
      <c r="O18" s="6" t="s">
        <v>26</v>
      </c>
      <c r="R18" s="10"/>
      <c r="S18" s="6" t="s">
        <v>28</v>
      </c>
      <c r="V18" s="6" t="s">
        <v>25</v>
      </c>
      <c r="W18" s="14"/>
      <c r="X18" s="62">
        <f t="shared" si="5"/>
        <v>0</v>
      </c>
      <c r="Y18" s="63">
        <f t="shared" si="6"/>
        <v>0</v>
      </c>
      <c r="Z18" s="63">
        <f t="shared" si="7"/>
        <v>0</v>
      </c>
    </row>
    <row r="19" spans="1:26" s="6" customFormat="1" ht="12.75" x14ac:dyDescent="0.2">
      <c r="A19" s="12">
        <v>8.3386287275475208</v>
      </c>
      <c r="B19" s="7">
        <f t="shared" si="0"/>
        <v>8.3000000000000007</v>
      </c>
      <c r="C19" s="6" t="s">
        <v>20</v>
      </c>
      <c r="D19" s="6">
        <f t="shared" si="2"/>
        <v>5</v>
      </c>
      <c r="F19" s="12">
        <v>8.4126532016589479</v>
      </c>
      <c r="G19" s="7">
        <f t="shared" si="1"/>
        <v>8.4</v>
      </c>
      <c r="H19" s="6" t="s">
        <v>20</v>
      </c>
      <c r="I19" s="6">
        <f t="shared" si="3"/>
        <v>2</v>
      </c>
      <c r="K19" s="6" t="s">
        <v>20</v>
      </c>
      <c r="L19" s="14">
        <f t="shared" si="4"/>
        <v>0.1</v>
      </c>
      <c r="N19" s="10">
        <v>6.4</v>
      </c>
      <c r="O19" s="6" t="s">
        <v>29</v>
      </c>
      <c r="P19" s="6">
        <v>18</v>
      </c>
      <c r="R19" s="10">
        <v>5.5</v>
      </c>
      <c r="S19" s="6" t="s">
        <v>5</v>
      </c>
      <c r="T19" s="6">
        <v>18</v>
      </c>
      <c r="V19" s="6" t="s">
        <v>19</v>
      </c>
      <c r="W19" s="14">
        <v>-1.3</v>
      </c>
      <c r="X19" s="62">
        <f t="shared" si="5"/>
        <v>3653</v>
      </c>
      <c r="Y19" s="63">
        <f t="shared" si="6"/>
        <v>4652.0216491563197</v>
      </c>
      <c r="Z19" s="63">
        <f t="shared" si="7"/>
        <v>68.20573032492446</v>
      </c>
    </row>
    <row r="20" spans="1:26" s="6" customFormat="1" ht="12.75" x14ac:dyDescent="0.2">
      <c r="A20" s="12">
        <v>6.7842225193280248</v>
      </c>
      <c r="B20" s="7">
        <f t="shared" si="0"/>
        <v>6.8</v>
      </c>
      <c r="C20" s="6" t="s">
        <v>25</v>
      </c>
      <c r="D20" s="6">
        <f t="shared" si="2"/>
        <v>15</v>
      </c>
      <c r="F20" s="12">
        <v>5.9344817413379447</v>
      </c>
      <c r="G20" s="7">
        <f t="shared" si="1"/>
        <v>5.9</v>
      </c>
      <c r="H20" s="6" t="s">
        <v>25</v>
      </c>
      <c r="I20" s="6">
        <f t="shared" si="3"/>
        <v>14</v>
      </c>
      <c r="K20" s="6" t="s">
        <v>25</v>
      </c>
      <c r="L20" s="14">
        <f t="shared" si="4"/>
        <v>-0.9</v>
      </c>
      <c r="N20" s="10"/>
      <c r="O20" s="6" t="s">
        <v>14</v>
      </c>
      <c r="R20" s="10">
        <v>5.0999999999999996</v>
      </c>
      <c r="S20" s="6" t="s">
        <v>24</v>
      </c>
      <c r="T20" s="6">
        <v>19</v>
      </c>
      <c r="V20" s="6" t="s">
        <v>15</v>
      </c>
      <c r="W20" s="14">
        <v>-1.4</v>
      </c>
      <c r="X20" s="62">
        <f t="shared" si="5"/>
        <v>3933.9999999999995</v>
      </c>
      <c r="Y20" s="63">
        <f t="shared" si="6"/>
        <v>5009.8694683221902</v>
      </c>
      <c r="Z20" s="63">
        <f t="shared" si="7"/>
        <v>70.780431394010236</v>
      </c>
    </row>
    <row r="21" spans="1:26" s="6" customFormat="1" ht="12.75" x14ac:dyDescent="0.2">
      <c r="A21" s="12">
        <v>8.8543008002480192</v>
      </c>
      <c r="B21" s="7">
        <f t="shared" si="0"/>
        <v>8.9</v>
      </c>
      <c r="C21" s="6" t="s">
        <v>23</v>
      </c>
      <c r="D21" s="6">
        <f t="shared" si="2"/>
        <v>1</v>
      </c>
      <c r="F21" s="12">
        <v>7.2094210883594636</v>
      </c>
      <c r="G21" s="7">
        <f t="shared" si="1"/>
        <v>7.2</v>
      </c>
      <c r="H21" s="6" t="s">
        <v>23</v>
      </c>
      <c r="I21" s="6">
        <f t="shared" si="3"/>
        <v>6</v>
      </c>
      <c r="K21" s="6" t="s">
        <v>23</v>
      </c>
      <c r="L21" s="14">
        <f t="shared" si="4"/>
        <v>-1.7</v>
      </c>
      <c r="N21" s="10">
        <v>6.2</v>
      </c>
      <c r="O21" s="6" t="s">
        <v>28</v>
      </c>
      <c r="P21" s="6">
        <v>20</v>
      </c>
      <c r="R21" s="10">
        <v>5</v>
      </c>
      <c r="S21" s="6" t="s">
        <v>7</v>
      </c>
      <c r="T21" s="6">
        <v>20</v>
      </c>
      <c r="V21" s="6" t="s">
        <v>23</v>
      </c>
      <c r="W21" s="14">
        <v>-1.7</v>
      </c>
      <c r="X21" s="62">
        <f t="shared" si="5"/>
        <v>4777</v>
      </c>
      <c r="Y21" s="63">
        <f t="shared" si="6"/>
        <v>6083.4129258198027</v>
      </c>
      <c r="Z21" s="63">
        <f t="shared" si="7"/>
        <v>77.996236613184124</v>
      </c>
    </row>
    <row r="22" spans="1:26" s="6" customFormat="1" ht="12.75" x14ac:dyDescent="0.2">
      <c r="A22" s="12">
        <v>5.7357329632428451</v>
      </c>
      <c r="B22" s="7">
        <f t="shared" si="0"/>
        <v>5.7</v>
      </c>
      <c r="C22" s="6" t="s">
        <v>22</v>
      </c>
      <c r="D22" s="6">
        <f t="shared" si="2"/>
        <v>23</v>
      </c>
      <c r="F22" s="12">
        <v>5.9399021741151961</v>
      </c>
      <c r="G22" s="7">
        <f t="shared" si="1"/>
        <v>5.9</v>
      </c>
      <c r="H22" s="6" t="s">
        <v>22</v>
      </c>
      <c r="I22" s="6">
        <f t="shared" si="3"/>
        <v>14</v>
      </c>
      <c r="K22" s="6" t="s">
        <v>22</v>
      </c>
      <c r="L22" s="14">
        <f t="shared" si="4"/>
        <v>0.2</v>
      </c>
      <c r="N22" s="47">
        <v>6</v>
      </c>
      <c r="O22" s="18" t="s">
        <v>3</v>
      </c>
      <c r="P22" s="18">
        <v>21</v>
      </c>
      <c r="R22" s="10">
        <v>4.7</v>
      </c>
      <c r="S22" s="6" t="s">
        <v>8</v>
      </c>
      <c r="T22" s="6">
        <v>21</v>
      </c>
      <c r="V22" s="6" t="s">
        <v>3</v>
      </c>
      <c r="W22" s="14">
        <v>-1.8</v>
      </c>
      <c r="X22" s="62">
        <f t="shared" si="5"/>
        <v>5058</v>
      </c>
      <c r="Y22" s="63">
        <f t="shared" si="6"/>
        <v>6441.2607449856732</v>
      </c>
      <c r="Z22" s="63">
        <f t="shared" si="7"/>
        <v>80.257465353608524</v>
      </c>
    </row>
    <row r="23" spans="1:26" s="6" customFormat="1" ht="12.75" x14ac:dyDescent="0.2">
      <c r="A23" s="12">
        <v>5.9292715417853472</v>
      </c>
      <c r="B23" s="7">
        <f t="shared" si="0"/>
        <v>5.9</v>
      </c>
      <c r="C23" s="6" t="s">
        <v>27</v>
      </c>
      <c r="D23" s="6">
        <f t="shared" si="2"/>
        <v>22</v>
      </c>
      <c r="F23" s="12">
        <v>3.72190704681136</v>
      </c>
      <c r="G23" s="7">
        <f t="shared" si="1"/>
        <v>3.7</v>
      </c>
      <c r="H23" s="6" t="s">
        <v>27</v>
      </c>
      <c r="I23" s="6">
        <f t="shared" si="3"/>
        <v>27</v>
      </c>
      <c r="K23" s="6" t="s">
        <v>27</v>
      </c>
      <c r="L23" s="14">
        <f t="shared" si="4"/>
        <v>-2.2000000000000002</v>
      </c>
      <c r="N23" s="10">
        <v>5.9</v>
      </c>
      <c r="O23" s="6" t="s">
        <v>27</v>
      </c>
      <c r="P23" s="6">
        <v>22</v>
      </c>
      <c r="R23" s="10"/>
      <c r="S23" s="6" t="s">
        <v>11</v>
      </c>
      <c r="V23" s="6" t="s">
        <v>30</v>
      </c>
      <c r="W23" s="14">
        <v>-1.9</v>
      </c>
      <c r="X23" s="62">
        <f t="shared" si="5"/>
        <v>5339</v>
      </c>
      <c r="Y23" s="63">
        <f t="shared" si="6"/>
        <v>6799.1085641515438</v>
      </c>
      <c r="Z23" s="63">
        <f t="shared" si="7"/>
        <v>82.456707211430313</v>
      </c>
    </row>
    <row r="24" spans="1:26" s="6" customFormat="1" ht="12.75" x14ac:dyDescent="0.2">
      <c r="A24" s="12">
        <v>5.1575922804162069</v>
      </c>
      <c r="B24" s="7">
        <f t="shared" si="0"/>
        <v>5.2</v>
      </c>
      <c r="C24" s="6" t="s">
        <v>7</v>
      </c>
      <c r="D24" s="6">
        <f t="shared" si="2"/>
        <v>25</v>
      </c>
      <c r="F24" s="12">
        <v>5.0199999999999996</v>
      </c>
      <c r="G24" s="7">
        <f t="shared" si="1"/>
        <v>5</v>
      </c>
      <c r="H24" s="6" t="s">
        <v>7</v>
      </c>
      <c r="I24" s="6">
        <f t="shared" si="3"/>
        <v>20</v>
      </c>
      <c r="K24" s="6" t="s">
        <v>7</v>
      </c>
      <c r="L24" s="14">
        <f t="shared" si="4"/>
        <v>-0.2</v>
      </c>
      <c r="N24" s="10">
        <v>5.7</v>
      </c>
      <c r="O24" s="6" t="s">
        <v>15</v>
      </c>
      <c r="P24" s="6">
        <v>23</v>
      </c>
      <c r="R24" s="10">
        <v>4.5999999999999996</v>
      </c>
      <c r="S24" s="6" t="s">
        <v>21</v>
      </c>
      <c r="T24" s="6">
        <v>23</v>
      </c>
      <c r="V24" s="6" t="s">
        <v>5</v>
      </c>
      <c r="W24" s="14"/>
      <c r="X24" s="62">
        <f t="shared" si="5"/>
        <v>0</v>
      </c>
      <c r="Y24" s="63">
        <f t="shared" si="6"/>
        <v>0</v>
      </c>
      <c r="Z24" s="63">
        <f t="shared" si="7"/>
        <v>0</v>
      </c>
    </row>
    <row r="25" spans="1:26" s="6" customFormat="1" ht="12.75" x14ac:dyDescent="0.2">
      <c r="A25" s="12">
        <v>6.4253982832451699</v>
      </c>
      <c r="B25" s="7">
        <f t="shared" si="0"/>
        <v>6.4</v>
      </c>
      <c r="C25" s="6" t="s">
        <v>14</v>
      </c>
      <c r="D25" s="6">
        <f t="shared" si="2"/>
        <v>18</v>
      </c>
      <c r="F25" s="12">
        <v>5.9986476175863404</v>
      </c>
      <c r="G25" s="7">
        <f t="shared" si="1"/>
        <v>6</v>
      </c>
      <c r="H25" s="6" t="s">
        <v>14</v>
      </c>
      <c r="I25" s="6">
        <f t="shared" si="3"/>
        <v>13</v>
      </c>
      <c r="K25" s="6" t="s">
        <v>14</v>
      </c>
      <c r="L25" s="14">
        <f t="shared" si="4"/>
        <v>-0.4</v>
      </c>
      <c r="N25" s="10"/>
      <c r="O25" s="6" t="s">
        <v>22</v>
      </c>
      <c r="R25" s="10">
        <v>4.3</v>
      </c>
      <c r="S25" s="6" t="s">
        <v>6</v>
      </c>
      <c r="T25" s="6">
        <v>24</v>
      </c>
      <c r="V25" s="6" t="s">
        <v>27</v>
      </c>
      <c r="W25" s="14">
        <v>-2.2000000000000002</v>
      </c>
      <c r="X25" s="62">
        <f t="shared" si="5"/>
        <v>6182.0000000000009</v>
      </c>
      <c r="Y25" s="63">
        <f t="shared" si="6"/>
        <v>7872.6520216491572</v>
      </c>
      <c r="Z25" s="63">
        <f t="shared" si="7"/>
        <v>88.727966400955893</v>
      </c>
    </row>
    <row r="26" spans="1:26" s="6" customFormat="1" ht="12.75" x14ac:dyDescent="0.2">
      <c r="A26" s="12">
        <v>7.3809035245790469</v>
      </c>
      <c r="B26" s="7">
        <f t="shared" si="0"/>
        <v>7.4</v>
      </c>
      <c r="C26" s="6" t="s">
        <v>5</v>
      </c>
      <c r="D26" s="6">
        <f t="shared" si="2"/>
        <v>12</v>
      </c>
      <c r="F26" s="12">
        <v>5.4812527664639488</v>
      </c>
      <c r="G26" s="7">
        <f t="shared" si="1"/>
        <v>5.5</v>
      </c>
      <c r="H26" s="6" t="s">
        <v>5</v>
      </c>
      <c r="I26" s="6">
        <f t="shared" si="3"/>
        <v>18</v>
      </c>
      <c r="K26" s="6" t="s">
        <v>5</v>
      </c>
      <c r="L26" s="14">
        <f t="shared" si="4"/>
        <v>-1.9</v>
      </c>
      <c r="N26" s="10">
        <v>5.2</v>
      </c>
      <c r="O26" s="6" t="s">
        <v>21</v>
      </c>
      <c r="P26" s="6">
        <v>25</v>
      </c>
      <c r="R26" s="10"/>
      <c r="S26" s="6" t="s">
        <v>15</v>
      </c>
      <c r="V26" s="6" t="s">
        <v>10</v>
      </c>
      <c r="W26" s="14">
        <v>-2.2999999999999998</v>
      </c>
      <c r="X26" s="62">
        <f t="shared" si="5"/>
        <v>6462.9999999999991</v>
      </c>
      <c r="Y26" s="63">
        <f t="shared" si="6"/>
        <v>8230.4998408150259</v>
      </c>
      <c r="Z26" s="63">
        <f t="shared" si="7"/>
        <v>90.722102272902745</v>
      </c>
    </row>
    <row r="27" spans="1:26" s="6" customFormat="1" ht="12.75" x14ac:dyDescent="0.2">
      <c r="A27" s="12">
        <v>7.6042581720242595</v>
      </c>
      <c r="B27" s="7">
        <f t="shared" si="0"/>
        <v>7.6</v>
      </c>
      <c r="C27" s="6" t="s">
        <v>11</v>
      </c>
      <c r="D27" s="6">
        <f t="shared" si="2"/>
        <v>10</v>
      </c>
      <c r="F27" s="12">
        <v>4.7342382460153623</v>
      </c>
      <c r="G27" s="7">
        <f t="shared" si="1"/>
        <v>4.7</v>
      </c>
      <c r="H27" s="6" t="s">
        <v>11</v>
      </c>
      <c r="I27" s="6">
        <f t="shared" si="3"/>
        <v>21</v>
      </c>
      <c r="K27" s="6" t="s">
        <v>11</v>
      </c>
      <c r="L27" s="14">
        <f t="shared" si="4"/>
        <v>-2.9</v>
      </c>
      <c r="N27" s="10"/>
      <c r="O27" s="6" t="s">
        <v>7</v>
      </c>
      <c r="R27" s="10">
        <v>4.2</v>
      </c>
      <c r="S27" s="6" t="s">
        <v>3</v>
      </c>
      <c r="T27" s="6">
        <v>26</v>
      </c>
      <c r="V27" s="6" t="s">
        <v>6</v>
      </c>
      <c r="W27" s="14">
        <v>-2.7</v>
      </c>
      <c r="X27" s="62">
        <f t="shared" si="5"/>
        <v>7587.0000000000009</v>
      </c>
      <c r="Y27" s="63">
        <f t="shared" si="6"/>
        <v>9661.8911174785117</v>
      </c>
      <c r="Z27" s="63">
        <f t="shared" si="7"/>
        <v>98.294919082720199</v>
      </c>
    </row>
    <row r="28" spans="1:26" s="6" customFormat="1" ht="12.75" x14ac:dyDescent="0.2">
      <c r="A28" s="12">
        <v>8.6641450134666425</v>
      </c>
      <c r="B28" s="7">
        <f t="shared" si="0"/>
        <v>8.6999999999999993</v>
      </c>
      <c r="C28" s="6" t="s">
        <v>17</v>
      </c>
      <c r="D28" s="6">
        <f t="shared" si="2"/>
        <v>2</v>
      </c>
      <c r="F28" s="12">
        <v>8.4968185432126315</v>
      </c>
      <c r="G28" s="7">
        <f t="shared" si="1"/>
        <v>8.5</v>
      </c>
      <c r="H28" s="6" t="s">
        <v>17</v>
      </c>
      <c r="I28" s="6">
        <f t="shared" si="3"/>
        <v>1</v>
      </c>
      <c r="K28" s="6" t="s">
        <v>17</v>
      </c>
      <c r="L28" s="14">
        <f t="shared" si="4"/>
        <v>-0.2</v>
      </c>
      <c r="N28" s="10">
        <v>5.0999999999999996</v>
      </c>
      <c r="O28" s="6" t="s">
        <v>24</v>
      </c>
      <c r="P28" s="6">
        <v>27</v>
      </c>
      <c r="R28" s="10">
        <v>3.7</v>
      </c>
      <c r="S28" s="6" t="s">
        <v>27</v>
      </c>
      <c r="T28" s="6">
        <v>27</v>
      </c>
      <c r="V28" s="6" t="s">
        <v>11</v>
      </c>
      <c r="W28" s="14">
        <v>-2.9</v>
      </c>
      <c r="X28" s="62">
        <f t="shared" si="5"/>
        <v>8149</v>
      </c>
      <c r="Y28" s="63">
        <f t="shared" si="6"/>
        <v>10377.586755810251</v>
      </c>
      <c r="Z28" s="63">
        <f t="shared" si="7"/>
        <v>101.87044103080271</v>
      </c>
    </row>
    <row r="29" spans="1:26" s="6" customFormat="1" ht="12.75" x14ac:dyDescent="0.2">
      <c r="A29" s="12">
        <v>8.447584893138794</v>
      </c>
      <c r="B29" s="7">
        <f t="shared" si="0"/>
        <v>8.4</v>
      </c>
      <c r="C29" s="6" t="s">
        <v>10</v>
      </c>
      <c r="D29" s="6">
        <f t="shared" si="2"/>
        <v>3</v>
      </c>
      <c r="F29" s="12">
        <v>6.0740129535606018</v>
      </c>
      <c r="G29" s="7">
        <f t="shared" si="1"/>
        <v>6.1</v>
      </c>
      <c r="H29" s="6" t="s">
        <v>10</v>
      </c>
      <c r="I29" s="6">
        <f t="shared" si="3"/>
        <v>12</v>
      </c>
      <c r="K29" s="6" t="s">
        <v>10</v>
      </c>
      <c r="L29" s="14">
        <f t="shared" si="4"/>
        <v>-2.2999999999999998</v>
      </c>
      <c r="N29" s="10">
        <v>4.8</v>
      </c>
      <c r="O29" s="6" t="s">
        <v>30</v>
      </c>
      <c r="P29" s="6">
        <v>28</v>
      </c>
      <c r="R29" s="10">
        <v>2.9</v>
      </c>
      <c r="S29" s="6" t="s">
        <v>30</v>
      </c>
      <c r="T29" s="6">
        <v>28</v>
      </c>
      <c r="V29" s="6" t="s">
        <v>8</v>
      </c>
      <c r="W29" s="14">
        <v>-3.4</v>
      </c>
      <c r="X29" s="62">
        <f t="shared" si="5"/>
        <v>9554</v>
      </c>
      <c r="Y29" s="63">
        <f t="shared" si="6"/>
        <v>12166.825851639605</v>
      </c>
      <c r="Z29" s="63">
        <f t="shared" si="7"/>
        <v>110.30333563242594</v>
      </c>
    </row>
    <row r="30" spans="1:26" s="6" customFormat="1" ht="5.0999999999999996" customHeight="1" x14ac:dyDescent="0.2">
      <c r="A30" s="12"/>
      <c r="B30" s="7"/>
      <c r="F30" s="12"/>
      <c r="G30" s="7"/>
      <c r="L30" s="14"/>
      <c r="W30" s="14"/>
    </row>
    <row r="31" spans="1:26" s="6" customFormat="1" ht="5.0999999999999996" customHeight="1" x14ac:dyDescent="0.2">
      <c r="A31" s="37"/>
      <c r="B31" s="38"/>
      <c r="C31" s="39"/>
      <c r="D31" s="39"/>
      <c r="E31" s="39"/>
      <c r="F31" s="37"/>
      <c r="G31" s="38"/>
      <c r="H31" s="39"/>
      <c r="I31" s="39"/>
      <c r="J31" s="39"/>
      <c r="K31" s="39"/>
      <c r="L31" s="40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40"/>
    </row>
    <row r="32" spans="1:26" s="6" customFormat="1" ht="5.0999999999999996" customHeight="1" x14ac:dyDescent="0.2">
      <c r="A32" s="8"/>
      <c r="B32" s="8"/>
      <c r="D32" s="9"/>
      <c r="F32" s="8"/>
      <c r="G32" s="8"/>
      <c r="I32" s="9"/>
    </row>
    <row r="33" spans="1:23" s="6" customFormat="1" ht="12.75" x14ac:dyDescent="0.2">
      <c r="A33" s="21" t="s">
        <v>34</v>
      </c>
      <c r="B33" s="21"/>
      <c r="C33" s="22">
        <f>COUNTIF(B2:B29,"&gt;"&amp;B34)</f>
        <v>7</v>
      </c>
      <c r="D33" s="9"/>
      <c r="F33" s="21" t="s">
        <v>34</v>
      </c>
      <c r="G33" s="21"/>
      <c r="H33" s="22">
        <f>COUNTIF(G2:G29,"&gt;"&amp;G34)</f>
        <v>2</v>
      </c>
      <c r="I33" s="9"/>
      <c r="N33" s="33" t="str">
        <f>A33</f>
        <v>Q4</v>
      </c>
      <c r="O33" s="33"/>
      <c r="P33" s="33">
        <f>C33</f>
        <v>7</v>
      </c>
      <c r="Q33" s="33"/>
      <c r="R33" s="33" t="str">
        <f>F33</f>
        <v>Q4</v>
      </c>
      <c r="T33" s="33">
        <f>H33</f>
        <v>2</v>
      </c>
      <c r="V33" s="33"/>
      <c r="W33" s="33"/>
    </row>
    <row r="34" spans="1:23" s="6" customFormat="1" ht="12.75" x14ac:dyDescent="0.2">
      <c r="A34" s="21" t="s">
        <v>2</v>
      </c>
      <c r="B34" s="23">
        <f>_xlfn.QUARTILE.EXC($B$2:$B$29,3)</f>
        <v>8.0749999999999993</v>
      </c>
      <c r="C34" s="24">
        <f>COUNTIF(B2:B29,"&gt;"&amp;B35)-COUNTIF(B2:B29,"&gt;"&amp;B34)</f>
        <v>7</v>
      </c>
      <c r="D34" s="9"/>
      <c r="F34" s="21" t="s">
        <v>2</v>
      </c>
      <c r="G34" s="23">
        <f>_xlfn.QUARTILE.EXC($B$2:$B$29,3)</f>
        <v>8.0749999999999993</v>
      </c>
      <c r="H34" s="24">
        <f>COUNTIF(G2:G29,"&gt;"&amp;G35)-COUNTIF(G2:G29,"&gt;"&amp;G34)</f>
        <v>5</v>
      </c>
      <c r="I34" s="9"/>
      <c r="K34" s="30" t="s">
        <v>35</v>
      </c>
      <c r="L34" s="22">
        <f>COUNTIF(L2:L29,"&gt;0")</f>
        <v>3</v>
      </c>
      <c r="N34" s="33" t="str">
        <f>A34</f>
        <v>Q3</v>
      </c>
      <c r="O34" s="34">
        <f>B34</f>
        <v>8.0749999999999993</v>
      </c>
      <c r="P34" s="33">
        <f>C34</f>
        <v>7</v>
      </c>
      <c r="R34" s="33" t="str">
        <f>F34</f>
        <v>Q3</v>
      </c>
      <c r="S34" s="34">
        <f>B34</f>
        <v>8.0749999999999993</v>
      </c>
      <c r="T34" s="33">
        <f>H34</f>
        <v>5</v>
      </c>
      <c r="V34" s="30" t="s">
        <v>35</v>
      </c>
      <c r="W34" s="33">
        <f>L34</f>
        <v>3</v>
      </c>
    </row>
    <row r="35" spans="1:23" s="6" customFormat="1" ht="12.75" x14ac:dyDescent="0.2">
      <c r="A35" s="21" t="s">
        <v>1</v>
      </c>
      <c r="B35" s="23">
        <f>_xlfn.QUARTILE.EXC($B$2:$B$29,2)</f>
        <v>6.9</v>
      </c>
      <c r="C35" s="24">
        <f>COUNTIF(B2:B29,"&gt;"&amp;B36)-COUNTIF(B2:B29,"&gt;"&amp;B35)</f>
        <v>7</v>
      </c>
      <c r="D35" s="9"/>
      <c r="F35" s="21" t="s">
        <v>1</v>
      </c>
      <c r="G35" s="23">
        <f>_xlfn.QUARTILE.EXC($B$2:$B$29,2)</f>
        <v>6.9</v>
      </c>
      <c r="H35" s="24">
        <f>COUNTIF(G2:G29,"&gt;"&amp;G36)-COUNTIF(G2:G29,"&gt;"&amp;G35)</f>
        <v>6</v>
      </c>
      <c r="I35" s="9"/>
      <c r="K35" s="30" t="s">
        <v>36</v>
      </c>
      <c r="L35" s="44">
        <f>COUNTIF(L2:L29,"=0")</f>
        <v>1</v>
      </c>
      <c r="N35" s="33" t="str">
        <f>A35</f>
        <v>Q2</v>
      </c>
      <c r="O35" s="34">
        <f>B35</f>
        <v>6.9</v>
      </c>
      <c r="P35" s="33">
        <f>C35</f>
        <v>7</v>
      </c>
      <c r="R35" s="33" t="str">
        <f>F35</f>
        <v>Q2</v>
      </c>
      <c r="S35" s="34">
        <f>B35</f>
        <v>6.9</v>
      </c>
      <c r="T35" s="33">
        <f>H35</f>
        <v>6</v>
      </c>
      <c r="V35" s="30" t="s">
        <v>36</v>
      </c>
      <c r="W35" s="43">
        <f>L35</f>
        <v>1</v>
      </c>
    </row>
    <row r="36" spans="1:23" s="6" customFormat="1" ht="12.75" x14ac:dyDescent="0.2">
      <c r="A36" s="27" t="s">
        <v>0</v>
      </c>
      <c r="B36" s="28">
        <f>_xlfn.QUARTILE.EXC($B$2:$B$29,1)</f>
        <v>5.9250000000000007</v>
      </c>
      <c r="C36" s="29">
        <f>COUNTIF(B2:B29,"&lt;="&amp;B36)</f>
        <v>7</v>
      </c>
      <c r="D36" s="9"/>
      <c r="F36" s="27" t="s">
        <v>0</v>
      </c>
      <c r="G36" s="28">
        <f>_xlfn.QUARTILE.EXC($B$2:$B$29,1)</f>
        <v>5.9250000000000007</v>
      </c>
      <c r="H36" s="29">
        <f>COUNTIF(G2:G29,"&lt;="&amp;G36)</f>
        <v>15</v>
      </c>
      <c r="I36" s="9"/>
      <c r="K36" s="31" t="s">
        <v>37</v>
      </c>
      <c r="L36" s="42">
        <f>COUNTIF(L2:L29,"&lt;0")</f>
        <v>24</v>
      </c>
      <c r="N36" s="35" t="str">
        <f>A36</f>
        <v>Q1</v>
      </c>
      <c r="O36" s="36">
        <f>B36</f>
        <v>5.9250000000000007</v>
      </c>
      <c r="P36" s="35">
        <f>C36</f>
        <v>7</v>
      </c>
      <c r="R36" s="35" t="str">
        <f>F36</f>
        <v>Q1</v>
      </c>
      <c r="S36" s="36">
        <f>B36</f>
        <v>5.9250000000000007</v>
      </c>
      <c r="T36" s="35">
        <f>H36</f>
        <v>15</v>
      </c>
      <c r="V36" s="31" t="s">
        <v>37</v>
      </c>
      <c r="W36" s="41">
        <f>L36</f>
        <v>24</v>
      </c>
    </row>
    <row r="37" spans="1:23" x14ac:dyDescent="0.25">
      <c r="A37" s="25"/>
      <c r="B37" s="25"/>
      <c r="C37" s="26">
        <f>SUM(C33:C36)</f>
        <v>28</v>
      </c>
      <c r="F37" s="25"/>
      <c r="G37" s="25"/>
      <c r="H37" s="26">
        <f>SUM(H33:H36)</f>
        <v>28</v>
      </c>
      <c r="L37" s="32">
        <f>SUM(L34:L36)</f>
        <v>28</v>
      </c>
      <c r="N37" s="33"/>
      <c r="O37" s="33"/>
      <c r="P37" s="33">
        <f>C37</f>
        <v>28</v>
      </c>
      <c r="T37" s="33">
        <f>H37</f>
        <v>28</v>
      </c>
      <c r="W37" s="33">
        <f>L37</f>
        <v>28</v>
      </c>
    </row>
    <row r="38" spans="1:23" ht="5.0999999999999996" customHeight="1" x14ac:dyDescent="0.25"/>
    <row r="39" spans="1:23" s="6" customFormat="1" ht="5.0999999999999996" customHeight="1" x14ac:dyDescent="0.2">
      <c r="A39" s="37"/>
      <c r="B39" s="38"/>
      <c r="C39" s="39"/>
      <c r="D39" s="39"/>
      <c r="E39" s="39"/>
      <c r="F39" s="37"/>
      <c r="G39" s="38"/>
      <c r="H39" s="39"/>
      <c r="I39" s="39"/>
      <c r="J39" s="39"/>
      <c r="K39" s="39"/>
      <c r="L39" s="40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40"/>
    </row>
  </sheetData>
  <sortState ref="V2:W29">
    <sortCondition descending="1" ref="W2:W29"/>
    <sortCondition ref="V2:V29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Z39"/>
  <sheetViews>
    <sheetView zoomScale="120" zoomScaleNormal="120" workbookViewId="0"/>
  </sheetViews>
  <sheetFormatPr baseColWidth="10" defaultRowHeight="15" x14ac:dyDescent="0.25"/>
  <cols>
    <col min="1" max="1" width="6.7109375" style="2" customWidth="1"/>
    <col min="2" max="2" width="7.140625" style="2" bestFit="1" customWidth="1"/>
    <col min="3" max="3" width="10.5703125" style="1" bestFit="1" customWidth="1"/>
    <col min="4" max="4" width="4.7109375" style="49" customWidth="1"/>
    <col min="5" max="5" width="6.85546875" style="1" customWidth="1"/>
    <col min="6" max="6" width="6.7109375" style="2" customWidth="1"/>
    <col min="7" max="7" width="7.140625" style="2" bestFit="1" customWidth="1"/>
    <col min="8" max="8" width="10.5703125" style="1" bestFit="1" customWidth="1"/>
    <col min="9" max="9" width="4.7109375" style="49" customWidth="1"/>
    <col min="10" max="10" width="6.85546875" style="1" customWidth="1"/>
    <col min="11" max="11" width="10.5703125" style="1" bestFit="1" customWidth="1"/>
    <col min="12" max="12" width="5.42578125" style="1" bestFit="1" customWidth="1"/>
    <col min="13" max="13" width="8.5703125" style="1" customWidth="1"/>
    <col min="14" max="14" width="6.85546875" style="1" customWidth="1"/>
    <col min="15" max="15" width="10.5703125" style="1" bestFit="1" customWidth="1"/>
    <col min="16" max="16" width="3" style="1" bestFit="1" customWidth="1"/>
    <col min="17" max="17" width="7" style="1" customWidth="1"/>
    <col min="18" max="18" width="6" style="1" bestFit="1" customWidth="1"/>
    <col min="19" max="19" width="10.5703125" style="1" bestFit="1" customWidth="1"/>
    <col min="20" max="20" width="3" style="1" bestFit="1" customWidth="1"/>
    <col min="21" max="21" width="6.7109375" style="1" customWidth="1"/>
    <col min="22" max="22" width="10.5703125" style="1" bestFit="1" customWidth="1"/>
    <col min="23" max="23" width="5.42578125" style="1" bestFit="1" customWidth="1"/>
    <col min="24" max="25" width="5" style="1" hidden="1" customWidth="1"/>
    <col min="26" max="26" width="3" style="1" bestFit="1" customWidth="1"/>
    <col min="27" max="16384" width="11.42578125" style="1"/>
  </cols>
  <sheetData>
    <row r="1" spans="1:26" s="6" customFormat="1" ht="12.75" x14ac:dyDescent="0.2">
      <c r="A1" s="45" t="s">
        <v>38</v>
      </c>
      <c r="B1" s="3" t="s">
        <v>32</v>
      </c>
      <c r="C1" s="4">
        <v>2007</v>
      </c>
      <c r="D1" s="5" t="s">
        <v>31</v>
      </c>
      <c r="F1" s="45" t="s">
        <v>38</v>
      </c>
      <c r="G1" s="3" t="s">
        <v>32</v>
      </c>
      <c r="H1" s="4">
        <v>2014</v>
      </c>
      <c r="I1" s="5" t="s">
        <v>31</v>
      </c>
      <c r="K1" s="11"/>
      <c r="L1" s="5" t="s">
        <v>33</v>
      </c>
      <c r="N1" s="15" t="s">
        <v>32</v>
      </c>
      <c r="O1" s="19">
        <v>2007</v>
      </c>
      <c r="P1" s="17" t="s">
        <v>31</v>
      </c>
      <c r="R1" s="16" t="s">
        <v>32</v>
      </c>
      <c r="S1" s="19">
        <v>2014</v>
      </c>
      <c r="T1" s="17" t="s">
        <v>31</v>
      </c>
      <c r="V1" s="16"/>
      <c r="W1" s="16" t="s">
        <v>33</v>
      </c>
    </row>
    <row r="2" spans="1:26" s="6" customFormat="1" ht="12.75" x14ac:dyDescent="0.2">
      <c r="A2" s="12">
        <v>6.3000809902951254</v>
      </c>
      <c r="B2" s="7">
        <f t="shared" ref="B2:B29" si="0">ROUND(A2,1)</f>
        <v>6.3</v>
      </c>
      <c r="C2" s="6" t="s">
        <v>13</v>
      </c>
      <c r="D2" s="6">
        <f>_xlfn.RANK.EQ(B2,$B$2:$B$29)</f>
        <v>8</v>
      </c>
      <c r="F2" s="12">
        <v>5.3364484453648426</v>
      </c>
      <c r="G2" s="7">
        <f t="shared" ref="G2:G29" si="1">ROUND(F2,1)</f>
        <v>5.3</v>
      </c>
      <c r="H2" s="6" t="s">
        <v>13</v>
      </c>
      <c r="I2" s="6">
        <f>_xlfn.RANK.EQ(G2,$G$2:$G$29)</f>
        <v>15</v>
      </c>
      <c r="K2" s="6" t="s">
        <v>13</v>
      </c>
      <c r="L2" s="14">
        <f>ROUND(G2-B2,1)</f>
        <v>-1</v>
      </c>
      <c r="N2" s="10">
        <v>8.9</v>
      </c>
      <c r="O2" s="6" t="s">
        <v>20</v>
      </c>
      <c r="P2" s="6">
        <v>1</v>
      </c>
      <c r="R2" s="10">
        <v>7.9</v>
      </c>
      <c r="S2" s="6" t="s">
        <v>25</v>
      </c>
      <c r="T2" s="6">
        <v>1</v>
      </c>
      <c r="V2" s="6" t="s">
        <v>25</v>
      </c>
      <c r="W2" s="14">
        <v>2.5</v>
      </c>
      <c r="X2" s="6">
        <f>ABS(W2*2810)</f>
        <v>7025</v>
      </c>
      <c r="Y2" s="60">
        <f>SUM((X2*4)/3.141)</f>
        <v>8946.1954791467688</v>
      </c>
      <c r="Z2" s="60">
        <f>SQRT(Y2)</f>
        <v>94.584329987301643</v>
      </c>
    </row>
    <row r="3" spans="1:26" s="6" customFormat="1" ht="12.75" x14ac:dyDescent="0.2">
      <c r="A3" s="12">
        <v>7.6456738377218141</v>
      </c>
      <c r="B3" s="7">
        <f t="shared" si="0"/>
        <v>7.6</v>
      </c>
      <c r="C3" s="6" t="s">
        <v>9</v>
      </c>
      <c r="D3" s="6">
        <f t="shared" ref="D3:D29" si="2">_xlfn.RANK.EQ(B3,$B$2:$B$29)</f>
        <v>2</v>
      </c>
      <c r="F3" s="12">
        <v>7.435537847193098</v>
      </c>
      <c r="G3" s="7">
        <f t="shared" si="1"/>
        <v>7.4</v>
      </c>
      <c r="H3" s="6" t="s">
        <v>9</v>
      </c>
      <c r="I3" s="6">
        <f t="shared" ref="I3:I29" si="3">_xlfn.RANK.EQ(G3,$G$2:$G$29)</f>
        <v>3</v>
      </c>
      <c r="K3" s="6" t="s">
        <v>9</v>
      </c>
      <c r="L3" s="14">
        <f t="shared" ref="L3:L29" si="4">ROUND(G3-B3,1)</f>
        <v>-0.2</v>
      </c>
      <c r="N3" s="10">
        <v>7.6</v>
      </c>
      <c r="O3" s="6" t="s">
        <v>9</v>
      </c>
      <c r="P3" s="6">
        <v>2</v>
      </c>
      <c r="R3" s="10">
        <v>7.6</v>
      </c>
      <c r="S3" s="6" t="s">
        <v>20</v>
      </c>
      <c r="T3" s="6">
        <v>2</v>
      </c>
      <c r="V3" s="6" t="s">
        <v>5</v>
      </c>
      <c r="W3" s="14">
        <v>0.8</v>
      </c>
      <c r="X3" s="6">
        <f t="shared" ref="X3:X29" si="5">ABS(W3*2810)</f>
        <v>2248</v>
      </c>
      <c r="Y3" s="60">
        <f t="shared" ref="Y3:Y29" si="6">SUM((X3*4)/3.141)</f>
        <v>2862.7825533269661</v>
      </c>
      <c r="Z3" s="60">
        <f t="shared" ref="Z3:Z29" si="7">SQRT(Y3)</f>
        <v>53.504976902405687</v>
      </c>
    </row>
    <row r="4" spans="1:26" s="6" customFormat="1" ht="12.75" x14ac:dyDescent="0.2">
      <c r="A4" s="12">
        <v>5.3527951853292857</v>
      </c>
      <c r="B4" s="7">
        <f t="shared" si="0"/>
        <v>5.4</v>
      </c>
      <c r="C4" s="6" t="s">
        <v>24</v>
      </c>
      <c r="D4" s="6">
        <f t="shared" si="2"/>
        <v>18</v>
      </c>
      <c r="F4" s="12">
        <v>3.3931133046621822</v>
      </c>
      <c r="G4" s="7">
        <f t="shared" si="1"/>
        <v>3.4</v>
      </c>
      <c r="H4" s="6" t="s">
        <v>24</v>
      </c>
      <c r="I4" s="6">
        <f t="shared" si="3"/>
        <v>26</v>
      </c>
      <c r="K4" s="6" t="s">
        <v>24</v>
      </c>
      <c r="L4" s="14">
        <f t="shared" si="4"/>
        <v>-2</v>
      </c>
      <c r="N4" s="10">
        <v>7.3</v>
      </c>
      <c r="O4" s="6" t="s">
        <v>23</v>
      </c>
      <c r="P4" s="6">
        <v>3</v>
      </c>
      <c r="R4" s="10">
        <v>7.4</v>
      </c>
      <c r="S4" s="6" t="s">
        <v>9</v>
      </c>
      <c r="T4" s="6">
        <v>3</v>
      </c>
      <c r="V4" s="6" t="s">
        <v>30</v>
      </c>
      <c r="W4" s="14">
        <v>0.7</v>
      </c>
      <c r="X4" s="6">
        <f t="shared" si="5"/>
        <v>1966.9999999999998</v>
      </c>
      <c r="Y4" s="60">
        <f t="shared" si="6"/>
        <v>2504.9347341610951</v>
      </c>
      <c r="Z4" s="60">
        <f t="shared" si="7"/>
        <v>50.049323014013837</v>
      </c>
    </row>
    <row r="5" spans="1:26" s="6" customFormat="1" ht="12.75" x14ac:dyDescent="0.2">
      <c r="A5" s="12">
        <v>5.4030315586975242</v>
      </c>
      <c r="B5" s="7">
        <f t="shared" si="0"/>
        <v>5.4</v>
      </c>
      <c r="C5" s="6" t="s">
        <v>3</v>
      </c>
      <c r="D5" s="6">
        <f t="shared" si="2"/>
        <v>18</v>
      </c>
      <c r="F5" s="12">
        <v>3.6449206051664085</v>
      </c>
      <c r="G5" s="7">
        <f t="shared" si="1"/>
        <v>3.6</v>
      </c>
      <c r="H5" s="6" t="s">
        <v>3</v>
      </c>
      <c r="I5" s="6">
        <f t="shared" si="3"/>
        <v>25</v>
      </c>
      <c r="K5" s="6" t="s">
        <v>3</v>
      </c>
      <c r="L5" s="14">
        <f t="shared" si="4"/>
        <v>-1.8</v>
      </c>
      <c r="N5" s="10">
        <v>7.1</v>
      </c>
      <c r="O5" s="6" t="s">
        <v>14</v>
      </c>
      <c r="P5" s="6">
        <v>4</v>
      </c>
      <c r="R5" s="10">
        <v>7.3</v>
      </c>
      <c r="S5" s="6" t="s">
        <v>4</v>
      </c>
      <c r="T5" s="6">
        <v>4</v>
      </c>
      <c r="V5" s="6" t="s">
        <v>8</v>
      </c>
      <c r="W5" s="14"/>
      <c r="X5" s="6">
        <f t="shared" si="5"/>
        <v>0</v>
      </c>
      <c r="Y5" s="60">
        <f t="shared" si="6"/>
        <v>0</v>
      </c>
      <c r="Z5" s="60">
        <f t="shared" si="7"/>
        <v>0</v>
      </c>
    </row>
    <row r="6" spans="1:26" s="6" customFormat="1" ht="12.75" x14ac:dyDescent="0.2">
      <c r="A6" s="12">
        <v>5.1317799302168838</v>
      </c>
      <c r="B6" s="7">
        <f t="shared" si="0"/>
        <v>5.0999999999999996</v>
      </c>
      <c r="C6" s="6" t="s">
        <v>6</v>
      </c>
      <c r="D6" s="6">
        <f t="shared" si="2"/>
        <v>23</v>
      </c>
      <c r="F6" s="12">
        <v>5.1767165783011455</v>
      </c>
      <c r="G6" s="7">
        <f t="shared" si="1"/>
        <v>5.2</v>
      </c>
      <c r="H6" s="6" t="s">
        <v>6</v>
      </c>
      <c r="I6" s="6">
        <f t="shared" si="3"/>
        <v>16</v>
      </c>
      <c r="K6" s="6" t="s">
        <v>6</v>
      </c>
      <c r="L6" s="14">
        <f t="shared" si="4"/>
        <v>0.1</v>
      </c>
      <c r="N6" s="10">
        <v>6.9</v>
      </c>
      <c r="O6" s="6" t="s">
        <v>4</v>
      </c>
      <c r="P6" s="6">
        <v>5</v>
      </c>
      <c r="R6" s="10"/>
      <c r="S6" s="6" t="s">
        <v>14</v>
      </c>
      <c r="V6" s="6" t="s">
        <v>17</v>
      </c>
      <c r="W6" s="14"/>
      <c r="X6" s="6">
        <f t="shared" si="5"/>
        <v>0</v>
      </c>
      <c r="Y6" s="60">
        <f t="shared" si="6"/>
        <v>0</v>
      </c>
      <c r="Z6" s="60">
        <f t="shared" si="7"/>
        <v>0</v>
      </c>
    </row>
    <row r="7" spans="1:26" s="6" customFormat="1" ht="12.75" x14ac:dyDescent="0.2">
      <c r="A7" s="12">
        <v>6.9004232804585603</v>
      </c>
      <c r="B7" s="7">
        <f t="shared" si="0"/>
        <v>6.9</v>
      </c>
      <c r="C7" s="6" t="s">
        <v>4</v>
      </c>
      <c r="D7" s="6">
        <f t="shared" si="2"/>
        <v>5</v>
      </c>
      <c r="F7" s="12">
        <v>7.3261317724882202</v>
      </c>
      <c r="G7" s="7">
        <f t="shared" si="1"/>
        <v>7.3</v>
      </c>
      <c r="H7" s="6" t="s">
        <v>4</v>
      </c>
      <c r="I7" s="6">
        <f t="shared" si="3"/>
        <v>4</v>
      </c>
      <c r="K7" s="6" t="s">
        <v>4</v>
      </c>
      <c r="L7" s="14">
        <f t="shared" si="4"/>
        <v>0.4</v>
      </c>
      <c r="N7" s="10">
        <v>6.8</v>
      </c>
      <c r="O7" s="6" t="s">
        <v>26</v>
      </c>
      <c r="P7" s="6">
        <v>6</v>
      </c>
      <c r="R7" s="10">
        <v>7</v>
      </c>
      <c r="S7" s="6" t="s">
        <v>5</v>
      </c>
      <c r="T7" s="6">
        <v>6</v>
      </c>
      <c r="V7" s="6" t="s">
        <v>4</v>
      </c>
      <c r="W7" s="14">
        <v>0.4</v>
      </c>
      <c r="X7" s="6">
        <f t="shared" si="5"/>
        <v>1124</v>
      </c>
      <c r="Y7" s="60">
        <f t="shared" si="6"/>
        <v>1431.391276663483</v>
      </c>
      <c r="Z7" s="60">
        <f t="shared" si="7"/>
        <v>37.833731994920655</v>
      </c>
    </row>
    <row r="8" spans="1:26" s="6" customFormat="1" ht="12.75" x14ac:dyDescent="0.2">
      <c r="A8" s="12">
        <v>4.823721374598211</v>
      </c>
      <c r="B8" s="7">
        <f t="shared" si="0"/>
        <v>4.8</v>
      </c>
      <c r="C8" s="6" t="s">
        <v>16</v>
      </c>
      <c r="D8" s="6">
        <f t="shared" si="2"/>
        <v>24</v>
      </c>
      <c r="F8" s="12">
        <v>3.9033603782504107</v>
      </c>
      <c r="G8" s="7">
        <f t="shared" si="1"/>
        <v>3.9</v>
      </c>
      <c r="H8" s="6" t="s">
        <v>16</v>
      </c>
      <c r="I8" s="6">
        <f t="shared" si="3"/>
        <v>24</v>
      </c>
      <c r="K8" s="6" t="s">
        <v>16</v>
      </c>
      <c r="L8" s="14">
        <f t="shared" si="4"/>
        <v>-0.9</v>
      </c>
      <c r="N8" s="47">
        <v>6.6</v>
      </c>
      <c r="O8" s="18" t="s">
        <v>21</v>
      </c>
      <c r="P8" s="18">
        <v>7</v>
      </c>
      <c r="R8" s="10">
        <v>6.8</v>
      </c>
      <c r="S8" s="6" t="s">
        <v>26</v>
      </c>
      <c r="T8" s="6">
        <v>7</v>
      </c>
      <c r="V8" s="6" t="s">
        <v>21</v>
      </c>
      <c r="W8" s="14">
        <v>0.2</v>
      </c>
      <c r="X8" s="6">
        <f t="shared" si="5"/>
        <v>562</v>
      </c>
      <c r="Y8" s="60">
        <f t="shared" si="6"/>
        <v>715.69563833174152</v>
      </c>
      <c r="Z8" s="60">
        <f t="shared" si="7"/>
        <v>26.752488451202844</v>
      </c>
    </row>
    <row r="9" spans="1:26" s="6" customFormat="1" ht="12.75" x14ac:dyDescent="0.2">
      <c r="A9" s="12">
        <v>6.8475257976713664</v>
      </c>
      <c r="B9" s="7">
        <f t="shared" si="0"/>
        <v>6.8</v>
      </c>
      <c r="C9" s="6" t="s">
        <v>26</v>
      </c>
      <c r="D9" s="6">
        <f t="shared" si="2"/>
        <v>6</v>
      </c>
      <c r="F9" s="12">
        <v>6.7693328472489966</v>
      </c>
      <c r="G9" s="7">
        <f t="shared" si="1"/>
        <v>6.8</v>
      </c>
      <c r="H9" s="6" t="s">
        <v>26</v>
      </c>
      <c r="I9" s="6">
        <f t="shared" si="3"/>
        <v>7</v>
      </c>
      <c r="K9" s="6" t="s">
        <v>26</v>
      </c>
      <c r="L9" s="14">
        <f t="shared" si="4"/>
        <v>0</v>
      </c>
      <c r="N9" s="10">
        <v>6.3</v>
      </c>
      <c r="O9" s="6" t="s">
        <v>13</v>
      </c>
      <c r="P9" s="6">
        <v>8</v>
      </c>
      <c r="R9" s="47"/>
      <c r="S9" s="18" t="s">
        <v>21</v>
      </c>
      <c r="T9" s="18"/>
      <c r="V9" s="6" t="s">
        <v>28</v>
      </c>
      <c r="W9" s="14"/>
      <c r="X9" s="6">
        <f t="shared" si="5"/>
        <v>0</v>
      </c>
      <c r="Y9" s="60">
        <f t="shared" si="6"/>
        <v>0</v>
      </c>
      <c r="Z9" s="60">
        <f t="shared" si="7"/>
        <v>0</v>
      </c>
    </row>
    <row r="10" spans="1:26" s="6" customFormat="1" ht="12.75" x14ac:dyDescent="0.2">
      <c r="A10" s="12">
        <v>5.8205890652928911</v>
      </c>
      <c r="B10" s="7">
        <f t="shared" si="0"/>
        <v>5.8</v>
      </c>
      <c r="C10" s="6" t="s">
        <v>12</v>
      </c>
      <c r="D10" s="6">
        <f t="shared" si="2"/>
        <v>13</v>
      </c>
      <c r="F10" s="12">
        <v>5.7626992047054859</v>
      </c>
      <c r="G10" s="7">
        <f t="shared" si="1"/>
        <v>5.8</v>
      </c>
      <c r="H10" s="6" t="s">
        <v>12</v>
      </c>
      <c r="I10" s="6">
        <f t="shared" si="3"/>
        <v>13</v>
      </c>
      <c r="K10" s="6" t="s">
        <v>12</v>
      </c>
      <c r="L10" s="14">
        <f t="shared" si="4"/>
        <v>0</v>
      </c>
      <c r="N10" s="10">
        <v>6.2</v>
      </c>
      <c r="O10" s="6" t="s">
        <v>5</v>
      </c>
      <c r="P10" s="6">
        <v>9</v>
      </c>
      <c r="R10" s="10">
        <v>6.3</v>
      </c>
      <c r="S10" s="6" t="s">
        <v>28</v>
      </c>
      <c r="T10" s="6">
        <v>9</v>
      </c>
      <c r="V10" s="6" t="s">
        <v>29</v>
      </c>
      <c r="W10" s="14"/>
      <c r="X10" s="6">
        <f t="shared" si="5"/>
        <v>0</v>
      </c>
      <c r="Y10" s="60">
        <f t="shared" si="6"/>
        <v>0</v>
      </c>
      <c r="Z10" s="60">
        <f t="shared" si="7"/>
        <v>0</v>
      </c>
    </row>
    <row r="11" spans="1:26" s="6" customFormat="1" ht="12.75" x14ac:dyDescent="0.2">
      <c r="A11" s="12">
        <v>5.7115022238327988</v>
      </c>
      <c r="B11" s="7">
        <f t="shared" si="0"/>
        <v>5.7</v>
      </c>
      <c r="C11" s="6" t="s">
        <v>19</v>
      </c>
      <c r="D11" s="6">
        <f t="shared" si="2"/>
        <v>14</v>
      </c>
      <c r="F11" s="12">
        <v>4.4689687147446371</v>
      </c>
      <c r="G11" s="7">
        <f t="shared" si="1"/>
        <v>4.5</v>
      </c>
      <c r="H11" s="6" t="s">
        <v>19</v>
      </c>
      <c r="I11" s="6">
        <f t="shared" si="3"/>
        <v>22</v>
      </c>
      <c r="K11" s="6" t="s">
        <v>19</v>
      </c>
      <c r="L11" s="14">
        <f t="shared" si="4"/>
        <v>-1.2</v>
      </c>
      <c r="N11" s="10">
        <v>6.1</v>
      </c>
      <c r="O11" s="6" t="s">
        <v>28</v>
      </c>
      <c r="P11" s="6">
        <v>10</v>
      </c>
      <c r="R11" s="10">
        <v>5.9</v>
      </c>
      <c r="S11" s="6" t="s">
        <v>29</v>
      </c>
      <c r="T11" s="6">
        <v>10</v>
      </c>
      <c r="V11" s="6" t="s">
        <v>14</v>
      </c>
      <c r="W11" s="14"/>
      <c r="X11" s="6">
        <f t="shared" si="5"/>
        <v>0</v>
      </c>
      <c r="Y11" s="60">
        <f t="shared" si="6"/>
        <v>0</v>
      </c>
      <c r="Z11" s="60">
        <f t="shared" si="7"/>
        <v>0</v>
      </c>
    </row>
    <row r="12" spans="1:26" s="6" customFormat="1" ht="12.75" x14ac:dyDescent="0.2">
      <c r="A12" s="12">
        <v>5.4396588175448688</v>
      </c>
      <c r="B12" s="7">
        <f t="shared" si="0"/>
        <v>5.4</v>
      </c>
      <c r="C12" s="6" t="s">
        <v>18</v>
      </c>
      <c r="D12" s="6">
        <f t="shared" si="2"/>
        <v>18</v>
      </c>
      <c r="F12" s="12">
        <v>5.0624264524722857</v>
      </c>
      <c r="G12" s="7">
        <f t="shared" si="1"/>
        <v>5.0999999999999996</v>
      </c>
      <c r="H12" s="6" t="s">
        <v>18</v>
      </c>
      <c r="I12" s="6">
        <f t="shared" si="3"/>
        <v>17</v>
      </c>
      <c r="K12" s="6" t="s">
        <v>18</v>
      </c>
      <c r="L12" s="14">
        <f t="shared" si="4"/>
        <v>-0.3</v>
      </c>
      <c r="N12" s="10">
        <v>6</v>
      </c>
      <c r="O12" s="6" t="s">
        <v>27</v>
      </c>
      <c r="P12" s="6">
        <v>11</v>
      </c>
      <c r="R12" s="10"/>
      <c r="S12" s="6" t="s">
        <v>22</v>
      </c>
      <c r="V12" s="6" t="s">
        <v>6</v>
      </c>
      <c r="W12" s="14">
        <v>0.1</v>
      </c>
      <c r="X12" s="6">
        <f t="shared" si="5"/>
        <v>281</v>
      </c>
      <c r="Y12" s="60">
        <f t="shared" si="6"/>
        <v>357.84781916587076</v>
      </c>
      <c r="Z12" s="60">
        <f t="shared" si="7"/>
        <v>18.916865997460327</v>
      </c>
    </row>
    <row r="13" spans="1:26" s="6" customFormat="1" ht="12.75" x14ac:dyDescent="0.2">
      <c r="A13" s="12">
        <v>3.871152582278238</v>
      </c>
      <c r="B13" s="7">
        <f t="shared" si="0"/>
        <v>3.9</v>
      </c>
      <c r="C13" s="6" t="s">
        <v>30</v>
      </c>
      <c r="D13" s="6">
        <f t="shared" si="2"/>
        <v>26</v>
      </c>
      <c r="F13" s="12">
        <v>4.5973658809214912</v>
      </c>
      <c r="G13" s="7">
        <f t="shared" si="1"/>
        <v>4.5999999999999996</v>
      </c>
      <c r="H13" s="6" t="s">
        <v>30</v>
      </c>
      <c r="I13" s="6">
        <f t="shared" si="3"/>
        <v>21</v>
      </c>
      <c r="K13" s="6" t="s">
        <v>30</v>
      </c>
      <c r="L13" s="14">
        <f t="shared" si="4"/>
        <v>0.7</v>
      </c>
      <c r="N13" s="10">
        <v>5.9</v>
      </c>
      <c r="O13" s="6" t="s">
        <v>22</v>
      </c>
      <c r="P13" s="6">
        <v>12</v>
      </c>
      <c r="R13" s="10"/>
      <c r="S13" s="6" t="s">
        <v>27</v>
      </c>
      <c r="V13" s="18" t="s">
        <v>7</v>
      </c>
      <c r="W13" s="20"/>
      <c r="X13" s="18">
        <f t="shared" si="5"/>
        <v>0</v>
      </c>
      <c r="Y13" s="61">
        <f t="shared" si="6"/>
        <v>0</v>
      </c>
      <c r="Z13" s="61">
        <f t="shared" si="7"/>
        <v>0</v>
      </c>
    </row>
    <row r="14" spans="1:26" s="6" customFormat="1" ht="12.75" x14ac:dyDescent="0.2">
      <c r="A14" s="12">
        <v>6.641725709427611</v>
      </c>
      <c r="B14" s="7">
        <f t="shared" si="0"/>
        <v>6.6</v>
      </c>
      <c r="C14" s="6" t="s">
        <v>21</v>
      </c>
      <c r="D14" s="6">
        <f t="shared" si="2"/>
        <v>7</v>
      </c>
      <c r="F14" s="12">
        <v>6.7663245551620363</v>
      </c>
      <c r="G14" s="7">
        <f t="shared" si="1"/>
        <v>6.8</v>
      </c>
      <c r="H14" s="6" t="s">
        <v>21</v>
      </c>
      <c r="I14" s="6">
        <f t="shared" si="3"/>
        <v>7</v>
      </c>
      <c r="K14" s="6" t="s">
        <v>21</v>
      </c>
      <c r="L14" s="14">
        <f t="shared" si="4"/>
        <v>0.2</v>
      </c>
      <c r="N14" s="47">
        <v>5.8</v>
      </c>
      <c r="O14" s="18" t="s">
        <v>12</v>
      </c>
      <c r="P14" s="18">
        <v>13</v>
      </c>
      <c r="R14" s="10">
        <v>5.8</v>
      </c>
      <c r="S14" s="6" t="s">
        <v>12</v>
      </c>
      <c r="T14" s="6">
        <v>13</v>
      </c>
      <c r="V14" s="6" t="s">
        <v>26</v>
      </c>
      <c r="W14" s="14">
        <v>0</v>
      </c>
      <c r="X14" s="64">
        <f t="shared" si="5"/>
        <v>0</v>
      </c>
      <c r="Y14" s="65">
        <f t="shared" si="6"/>
        <v>0</v>
      </c>
      <c r="Z14" s="65">
        <f t="shared" si="7"/>
        <v>0</v>
      </c>
    </row>
    <row r="15" spans="1:26" s="6" customFormat="1" ht="12.75" x14ac:dyDescent="0.2">
      <c r="A15" s="12">
        <v>4.1170665806191629</v>
      </c>
      <c r="B15" s="7">
        <f t="shared" si="0"/>
        <v>4.0999999999999996</v>
      </c>
      <c r="C15" s="6" t="s">
        <v>8</v>
      </c>
      <c r="D15" s="6">
        <f t="shared" si="2"/>
        <v>25</v>
      </c>
      <c r="F15" s="12">
        <v>4.841697440866719</v>
      </c>
      <c r="G15" s="7">
        <f t="shared" si="1"/>
        <v>4.8</v>
      </c>
      <c r="H15" s="6" t="s">
        <v>8</v>
      </c>
      <c r="I15" s="6">
        <f t="shared" si="3"/>
        <v>20</v>
      </c>
      <c r="K15" s="6" t="s">
        <v>8</v>
      </c>
      <c r="L15" s="14">
        <f t="shared" si="4"/>
        <v>0.7</v>
      </c>
      <c r="N15" s="10">
        <v>5.7</v>
      </c>
      <c r="O15" s="6" t="s">
        <v>19</v>
      </c>
      <c r="P15" s="6">
        <v>14</v>
      </c>
      <c r="R15" s="47"/>
      <c r="S15" s="18" t="s">
        <v>7</v>
      </c>
      <c r="T15" s="18"/>
      <c r="V15" s="6" t="s">
        <v>12</v>
      </c>
      <c r="W15" s="14"/>
      <c r="X15" s="64">
        <f t="shared" si="5"/>
        <v>0</v>
      </c>
      <c r="Y15" s="65">
        <f t="shared" si="6"/>
        <v>0</v>
      </c>
      <c r="Z15" s="65">
        <f t="shared" si="7"/>
        <v>0</v>
      </c>
    </row>
    <row r="16" spans="1:26" s="6" customFormat="1" ht="12.75" x14ac:dyDescent="0.2">
      <c r="A16" s="12">
        <v>5.3014412543708769</v>
      </c>
      <c r="B16" s="7">
        <f t="shared" si="0"/>
        <v>5.3</v>
      </c>
      <c r="C16" s="6" t="s">
        <v>15</v>
      </c>
      <c r="D16" s="6">
        <f t="shared" si="2"/>
        <v>22</v>
      </c>
      <c r="F16" s="12">
        <v>2.8455938570422687</v>
      </c>
      <c r="G16" s="7">
        <f t="shared" si="1"/>
        <v>2.8</v>
      </c>
      <c r="H16" s="6" t="s">
        <v>15</v>
      </c>
      <c r="I16" s="6">
        <f t="shared" si="3"/>
        <v>27</v>
      </c>
      <c r="K16" s="6" t="s">
        <v>15</v>
      </c>
      <c r="L16" s="14">
        <f t="shared" si="4"/>
        <v>-2.5</v>
      </c>
      <c r="N16" s="10"/>
      <c r="O16" s="6" t="s">
        <v>29</v>
      </c>
      <c r="R16" s="10">
        <v>5.3</v>
      </c>
      <c r="S16" s="6" t="s">
        <v>13</v>
      </c>
      <c r="T16" s="6">
        <v>15</v>
      </c>
      <c r="V16" s="18" t="s">
        <v>22</v>
      </c>
      <c r="W16" s="20"/>
      <c r="X16" s="66">
        <f t="shared" si="5"/>
        <v>0</v>
      </c>
      <c r="Y16" s="67">
        <f t="shared" si="6"/>
        <v>0</v>
      </c>
      <c r="Z16" s="67">
        <f t="shared" si="7"/>
        <v>0</v>
      </c>
    </row>
    <row r="17" spans="1:26" s="6" customFormat="1" ht="12.75" x14ac:dyDescent="0.2">
      <c r="A17" s="12">
        <v>6.1339378035393857</v>
      </c>
      <c r="B17" s="7">
        <f t="shared" si="0"/>
        <v>6.1</v>
      </c>
      <c r="C17" s="6" t="s">
        <v>28</v>
      </c>
      <c r="D17" s="6">
        <f t="shared" si="2"/>
        <v>10</v>
      </c>
      <c r="F17" s="12">
        <v>6.2903030678975274</v>
      </c>
      <c r="G17" s="7">
        <f t="shared" si="1"/>
        <v>6.3</v>
      </c>
      <c r="H17" s="6" t="s">
        <v>28</v>
      </c>
      <c r="I17" s="6">
        <f t="shared" si="3"/>
        <v>9</v>
      </c>
      <c r="K17" s="6" t="s">
        <v>28</v>
      </c>
      <c r="L17" s="14">
        <f t="shared" si="4"/>
        <v>0.2</v>
      </c>
      <c r="N17" s="10"/>
      <c r="O17" s="6" t="s">
        <v>7</v>
      </c>
      <c r="R17" s="10">
        <v>5.2</v>
      </c>
      <c r="S17" s="6" t="s">
        <v>6</v>
      </c>
      <c r="T17" s="6">
        <v>16</v>
      </c>
      <c r="V17" s="6" t="s">
        <v>27</v>
      </c>
      <c r="W17" s="14">
        <v>-0.1</v>
      </c>
      <c r="X17" s="62">
        <f t="shared" si="5"/>
        <v>281</v>
      </c>
      <c r="Y17" s="63">
        <f t="shared" si="6"/>
        <v>357.84781916587076</v>
      </c>
      <c r="Z17" s="63">
        <f t="shared" si="7"/>
        <v>18.916865997460327</v>
      </c>
    </row>
    <row r="18" spans="1:26" s="6" customFormat="1" ht="12.75" x14ac:dyDescent="0.2">
      <c r="A18" s="12">
        <v>5.6611762844697635</v>
      </c>
      <c r="B18" s="7">
        <f t="shared" si="0"/>
        <v>5.7</v>
      </c>
      <c r="C18" s="6" t="s">
        <v>29</v>
      </c>
      <c r="D18" s="6">
        <f t="shared" si="2"/>
        <v>14</v>
      </c>
      <c r="F18" s="12">
        <v>5.8602775240544593</v>
      </c>
      <c r="G18" s="7">
        <f t="shared" si="1"/>
        <v>5.9</v>
      </c>
      <c r="H18" s="6" t="s">
        <v>29</v>
      </c>
      <c r="I18" s="6">
        <f t="shared" si="3"/>
        <v>10</v>
      </c>
      <c r="K18" s="6" t="s">
        <v>29</v>
      </c>
      <c r="L18" s="14">
        <f t="shared" si="4"/>
        <v>0.2</v>
      </c>
      <c r="N18" s="10">
        <v>5.5</v>
      </c>
      <c r="O18" s="6" t="s">
        <v>11</v>
      </c>
      <c r="P18" s="6">
        <v>17</v>
      </c>
      <c r="R18" s="10">
        <v>5.0999999999999996</v>
      </c>
      <c r="S18" s="6" t="s">
        <v>18</v>
      </c>
      <c r="T18" s="6">
        <v>17</v>
      </c>
      <c r="V18" s="6" t="s">
        <v>9</v>
      </c>
      <c r="W18" s="14">
        <v>-0.2</v>
      </c>
      <c r="X18" s="62">
        <f t="shared" si="5"/>
        <v>562</v>
      </c>
      <c r="Y18" s="63">
        <f t="shared" si="6"/>
        <v>715.69563833174152</v>
      </c>
      <c r="Z18" s="63">
        <f t="shared" si="7"/>
        <v>26.752488451202844</v>
      </c>
    </row>
    <row r="19" spans="1:26" s="6" customFormat="1" ht="12.75" x14ac:dyDescent="0.2">
      <c r="A19" s="12">
        <v>8.9374266311337696</v>
      </c>
      <c r="B19" s="7">
        <f t="shared" si="0"/>
        <v>8.9</v>
      </c>
      <c r="C19" s="6" t="s">
        <v>20</v>
      </c>
      <c r="D19" s="6">
        <f t="shared" si="2"/>
        <v>1</v>
      </c>
      <c r="F19" s="12">
        <v>7.6025991110103073</v>
      </c>
      <c r="G19" s="7">
        <f t="shared" si="1"/>
        <v>7.6</v>
      </c>
      <c r="H19" s="6" t="s">
        <v>20</v>
      </c>
      <c r="I19" s="6">
        <f t="shared" si="3"/>
        <v>2</v>
      </c>
      <c r="K19" s="6" t="s">
        <v>20</v>
      </c>
      <c r="L19" s="14">
        <f t="shared" si="4"/>
        <v>-1.3</v>
      </c>
      <c r="N19" s="10">
        <v>5.4</v>
      </c>
      <c r="O19" s="6" t="s">
        <v>24</v>
      </c>
      <c r="P19" s="6">
        <v>18</v>
      </c>
      <c r="R19" s="10">
        <v>5</v>
      </c>
      <c r="S19" s="6" t="s">
        <v>11</v>
      </c>
      <c r="T19" s="6">
        <v>18</v>
      </c>
      <c r="V19" s="6" t="s">
        <v>18</v>
      </c>
      <c r="W19" s="14">
        <v>-0.3</v>
      </c>
      <c r="X19" s="62">
        <f t="shared" si="5"/>
        <v>843</v>
      </c>
      <c r="Y19" s="63">
        <f t="shared" si="6"/>
        <v>1073.5434574976123</v>
      </c>
      <c r="Z19" s="63">
        <f t="shared" si="7"/>
        <v>32.764973027573397</v>
      </c>
    </row>
    <row r="20" spans="1:26" s="6" customFormat="1" ht="12.75" x14ac:dyDescent="0.2">
      <c r="A20" s="12">
        <v>5.4490526468721869</v>
      </c>
      <c r="B20" s="7">
        <f t="shared" si="0"/>
        <v>5.4</v>
      </c>
      <c r="C20" s="6" t="s">
        <v>25</v>
      </c>
      <c r="D20" s="6">
        <f t="shared" si="2"/>
        <v>18</v>
      </c>
      <c r="F20" s="12">
        <v>7.8738183674920741</v>
      </c>
      <c r="G20" s="7">
        <f t="shared" si="1"/>
        <v>7.9</v>
      </c>
      <c r="H20" s="6" t="s">
        <v>25</v>
      </c>
      <c r="I20" s="6">
        <f t="shared" si="3"/>
        <v>1</v>
      </c>
      <c r="K20" s="6" t="s">
        <v>25</v>
      </c>
      <c r="L20" s="14">
        <f t="shared" si="4"/>
        <v>2.5</v>
      </c>
      <c r="N20" s="10"/>
      <c r="O20" s="6" t="s">
        <v>3</v>
      </c>
      <c r="R20" s="10">
        <v>4.9000000000000004</v>
      </c>
      <c r="S20" s="6" t="s">
        <v>23</v>
      </c>
      <c r="T20" s="6">
        <v>19</v>
      </c>
      <c r="V20" s="6" t="s">
        <v>11</v>
      </c>
      <c r="W20" s="14">
        <v>-0.5</v>
      </c>
      <c r="X20" s="62">
        <f t="shared" si="5"/>
        <v>1405</v>
      </c>
      <c r="Y20" s="63">
        <f t="shared" si="6"/>
        <v>1789.2390958293538</v>
      </c>
      <c r="Z20" s="63">
        <f t="shared" si="7"/>
        <v>42.299398291575656</v>
      </c>
    </row>
    <row r="21" spans="1:26" s="6" customFormat="1" ht="12.75" x14ac:dyDescent="0.2">
      <c r="A21" s="12">
        <v>7.2572627180910843</v>
      </c>
      <c r="B21" s="7">
        <f t="shared" si="0"/>
        <v>7.3</v>
      </c>
      <c r="C21" s="6" t="s">
        <v>23</v>
      </c>
      <c r="D21" s="6">
        <f t="shared" si="2"/>
        <v>3</v>
      </c>
      <c r="F21" s="12">
        <v>4.9202841003591544</v>
      </c>
      <c r="G21" s="7">
        <f t="shared" si="1"/>
        <v>4.9000000000000004</v>
      </c>
      <c r="H21" s="6" t="s">
        <v>23</v>
      </c>
      <c r="I21" s="6">
        <f t="shared" si="3"/>
        <v>19</v>
      </c>
      <c r="K21" s="6" t="s">
        <v>23</v>
      </c>
      <c r="L21" s="14">
        <f t="shared" si="4"/>
        <v>-2.4</v>
      </c>
      <c r="N21" s="10"/>
      <c r="O21" s="6" t="s">
        <v>18</v>
      </c>
      <c r="R21" s="10">
        <v>4.8</v>
      </c>
      <c r="S21" s="6" t="s">
        <v>8</v>
      </c>
      <c r="T21" s="6">
        <v>20</v>
      </c>
      <c r="V21" s="6" t="s">
        <v>16</v>
      </c>
      <c r="W21" s="14">
        <v>-0.9</v>
      </c>
      <c r="X21" s="62">
        <f t="shared" si="5"/>
        <v>2529</v>
      </c>
      <c r="Y21" s="63">
        <f t="shared" si="6"/>
        <v>3220.6303724928366</v>
      </c>
      <c r="Z21" s="63">
        <f t="shared" si="7"/>
        <v>56.750597992380982</v>
      </c>
    </row>
    <row r="22" spans="1:26" s="6" customFormat="1" ht="12.75" x14ac:dyDescent="0.2">
      <c r="A22" s="12">
        <v>5.8832498675849401</v>
      </c>
      <c r="B22" s="7">
        <f t="shared" si="0"/>
        <v>5.9</v>
      </c>
      <c r="C22" s="6" t="s">
        <v>22</v>
      </c>
      <c r="D22" s="6">
        <f t="shared" si="2"/>
        <v>12</v>
      </c>
      <c r="F22" s="12">
        <v>5.9205168351316297</v>
      </c>
      <c r="G22" s="7">
        <f t="shared" si="1"/>
        <v>5.9</v>
      </c>
      <c r="H22" s="6" t="s">
        <v>22</v>
      </c>
      <c r="I22" s="6">
        <f t="shared" si="3"/>
        <v>10</v>
      </c>
      <c r="K22" s="6" t="s">
        <v>22</v>
      </c>
      <c r="L22" s="14">
        <f t="shared" si="4"/>
        <v>0</v>
      </c>
      <c r="N22" s="47"/>
      <c r="O22" s="18" t="s">
        <v>25</v>
      </c>
      <c r="P22" s="18"/>
      <c r="R22" s="10">
        <v>4.5999999999999996</v>
      </c>
      <c r="S22" s="6" t="s">
        <v>30</v>
      </c>
      <c r="T22" s="6">
        <v>21</v>
      </c>
      <c r="V22" s="6" t="s">
        <v>13</v>
      </c>
      <c r="W22" s="14">
        <v>-1</v>
      </c>
      <c r="X22" s="62">
        <f t="shared" si="5"/>
        <v>2810</v>
      </c>
      <c r="Y22" s="63">
        <f t="shared" si="6"/>
        <v>3578.4781916587076</v>
      </c>
      <c r="Z22" s="63">
        <f t="shared" si="7"/>
        <v>59.820382744167624</v>
      </c>
    </row>
    <row r="23" spans="1:26" s="6" customFormat="1" ht="12.75" x14ac:dyDescent="0.2">
      <c r="A23" s="12">
        <v>5.9828273623727046</v>
      </c>
      <c r="B23" s="7">
        <f t="shared" si="0"/>
        <v>6</v>
      </c>
      <c r="C23" s="6" t="s">
        <v>27</v>
      </c>
      <c r="D23" s="6">
        <f t="shared" si="2"/>
        <v>11</v>
      </c>
      <c r="F23" s="12">
        <v>5.9495000653208212</v>
      </c>
      <c r="G23" s="7">
        <f t="shared" si="1"/>
        <v>5.9</v>
      </c>
      <c r="H23" s="6" t="s">
        <v>27</v>
      </c>
      <c r="I23" s="6">
        <f t="shared" si="3"/>
        <v>10</v>
      </c>
      <c r="K23" s="6" t="s">
        <v>27</v>
      </c>
      <c r="L23" s="14">
        <f t="shared" si="4"/>
        <v>-0.1</v>
      </c>
      <c r="N23" s="10">
        <v>5.3</v>
      </c>
      <c r="O23" s="6" t="s">
        <v>15</v>
      </c>
      <c r="P23" s="6">
        <v>22</v>
      </c>
      <c r="R23" s="10">
        <v>4.5</v>
      </c>
      <c r="S23" s="6" t="s">
        <v>19</v>
      </c>
      <c r="T23" s="6">
        <v>22</v>
      </c>
      <c r="V23" s="6" t="s">
        <v>10</v>
      </c>
      <c r="W23" s="14">
        <v>-1.1000000000000001</v>
      </c>
      <c r="X23" s="62">
        <f t="shared" si="5"/>
        <v>3091.0000000000005</v>
      </c>
      <c r="Y23" s="63">
        <f t="shared" si="6"/>
        <v>3936.3260108245786</v>
      </c>
      <c r="Z23" s="63">
        <f t="shared" si="7"/>
        <v>62.74014672300806</v>
      </c>
    </row>
    <row r="24" spans="1:26" s="6" customFormat="1" ht="12.75" x14ac:dyDescent="0.2">
      <c r="A24" s="12">
        <v>5.6855903070458158</v>
      </c>
      <c r="B24" s="7">
        <f t="shared" si="0"/>
        <v>5.7</v>
      </c>
      <c r="C24" s="6" t="s">
        <v>7</v>
      </c>
      <c r="D24" s="6">
        <f t="shared" si="2"/>
        <v>14</v>
      </c>
      <c r="F24" s="12">
        <v>5.7922550082960313</v>
      </c>
      <c r="G24" s="7">
        <f t="shared" si="1"/>
        <v>5.8</v>
      </c>
      <c r="H24" s="6" t="s">
        <v>7</v>
      </c>
      <c r="I24" s="6">
        <f t="shared" si="3"/>
        <v>13</v>
      </c>
      <c r="K24" s="6" t="s">
        <v>7</v>
      </c>
      <c r="L24" s="14">
        <f t="shared" si="4"/>
        <v>0.1</v>
      </c>
      <c r="N24" s="10">
        <v>5.0999999999999996</v>
      </c>
      <c r="O24" s="6" t="s">
        <v>6</v>
      </c>
      <c r="P24" s="6">
        <v>23</v>
      </c>
      <c r="R24" s="10"/>
      <c r="S24" s="6" t="s">
        <v>17</v>
      </c>
      <c r="V24" s="6" t="s">
        <v>19</v>
      </c>
      <c r="W24" s="14">
        <v>-1.2</v>
      </c>
      <c r="X24" s="62">
        <f t="shared" si="5"/>
        <v>3372</v>
      </c>
      <c r="Y24" s="63">
        <f t="shared" si="6"/>
        <v>4294.1738299904491</v>
      </c>
      <c r="Z24" s="63">
        <f t="shared" si="7"/>
        <v>65.529946055146794</v>
      </c>
    </row>
    <row r="25" spans="1:26" s="6" customFormat="1" ht="12.75" x14ac:dyDescent="0.2">
      <c r="A25" s="12">
        <v>7.1415787295806172</v>
      </c>
      <c r="B25" s="7">
        <f t="shared" si="0"/>
        <v>7.1</v>
      </c>
      <c r="C25" s="6" t="s">
        <v>14</v>
      </c>
      <c r="D25" s="6">
        <f t="shared" si="2"/>
        <v>4</v>
      </c>
      <c r="F25" s="12">
        <v>7.3479736731575773</v>
      </c>
      <c r="G25" s="7">
        <f t="shared" si="1"/>
        <v>7.3</v>
      </c>
      <c r="H25" s="6" t="s">
        <v>14</v>
      </c>
      <c r="I25" s="6">
        <f t="shared" si="3"/>
        <v>4</v>
      </c>
      <c r="K25" s="6" t="s">
        <v>14</v>
      </c>
      <c r="L25" s="14">
        <f t="shared" si="4"/>
        <v>0.2</v>
      </c>
      <c r="N25" s="10">
        <v>4.8</v>
      </c>
      <c r="O25" s="6" t="s">
        <v>16</v>
      </c>
      <c r="P25" s="6">
        <v>24</v>
      </c>
      <c r="R25" s="10">
        <v>3.9</v>
      </c>
      <c r="S25" s="6" t="s">
        <v>16</v>
      </c>
      <c r="T25" s="6">
        <v>24</v>
      </c>
      <c r="V25" s="6" t="s">
        <v>20</v>
      </c>
      <c r="W25" s="14">
        <v>-1.3</v>
      </c>
      <c r="X25" s="62">
        <f t="shared" si="5"/>
        <v>3653</v>
      </c>
      <c r="Y25" s="63">
        <f t="shared" si="6"/>
        <v>4652.0216491563197</v>
      </c>
      <c r="Z25" s="63">
        <f t="shared" si="7"/>
        <v>68.20573032492446</v>
      </c>
    </row>
    <row r="26" spans="1:26" s="6" customFormat="1" ht="12.75" x14ac:dyDescent="0.2">
      <c r="A26" s="12">
        <v>6.1692692677950749</v>
      </c>
      <c r="B26" s="7">
        <f t="shared" si="0"/>
        <v>6.2</v>
      </c>
      <c r="C26" s="6" t="s">
        <v>5</v>
      </c>
      <c r="D26" s="6">
        <f t="shared" si="2"/>
        <v>9</v>
      </c>
      <c r="F26" s="12">
        <v>7.0221916734905587</v>
      </c>
      <c r="G26" s="7">
        <f t="shared" si="1"/>
        <v>7</v>
      </c>
      <c r="H26" s="6" t="s">
        <v>5</v>
      </c>
      <c r="I26" s="6">
        <f t="shared" si="3"/>
        <v>6</v>
      </c>
      <c r="K26" s="6" t="s">
        <v>5</v>
      </c>
      <c r="L26" s="14">
        <f t="shared" si="4"/>
        <v>0.8</v>
      </c>
      <c r="N26" s="10">
        <v>4.0999999999999996</v>
      </c>
      <c r="O26" s="6" t="s">
        <v>8</v>
      </c>
      <c r="P26" s="6">
        <v>25</v>
      </c>
      <c r="R26" s="10">
        <v>3.6</v>
      </c>
      <c r="S26" s="6" t="s">
        <v>3</v>
      </c>
      <c r="T26" s="6">
        <v>25</v>
      </c>
      <c r="V26" s="6" t="s">
        <v>3</v>
      </c>
      <c r="W26" s="14">
        <v>-1.8</v>
      </c>
      <c r="X26" s="62">
        <f t="shared" si="5"/>
        <v>5058</v>
      </c>
      <c r="Y26" s="63">
        <f t="shared" si="6"/>
        <v>6441.2607449856732</v>
      </c>
      <c r="Z26" s="63">
        <f t="shared" si="7"/>
        <v>80.257465353608524</v>
      </c>
    </row>
    <row r="27" spans="1:26" s="6" customFormat="1" ht="12.75" x14ac:dyDescent="0.2">
      <c r="A27" s="12">
        <v>5.5090449493072224</v>
      </c>
      <c r="B27" s="7">
        <f t="shared" si="0"/>
        <v>5.5</v>
      </c>
      <c r="C27" s="6" t="s">
        <v>11</v>
      </c>
      <c r="D27" s="6">
        <f t="shared" si="2"/>
        <v>17</v>
      </c>
      <c r="F27" s="12">
        <v>4.9978114124147996</v>
      </c>
      <c r="G27" s="7">
        <f t="shared" si="1"/>
        <v>5</v>
      </c>
      <c r="H27" s="6" t="s">
        <v>11</v>
      </c>
      <c r="I27" s="6">
        <f t="shared" si="3"/>
        <v>18</v>
      </c>
      <c r="K27" s="6" t="s">
        <v>11</v>
      </c>
      <c r="L27" s="14">
        <f t="shared" si="4"/>
        <v>-0.5</v>
      </c>
      <c r="N27" s="10">
        <v>3.9</v>
      </c>
      <c r="O27" s="6" t="s">
        <v>30</v>
      </c>
      <c r="P27" s="6">
        <v>26</v>
      </c>
      <c r="R27" s="10">
        <v>3.4</v>
      </c>
      <c r="S27" s="6" t="s">
        <v>24</v>
      </c>
      <c r="T27" s="6">
        <v>26</v>
      </c>
      <c r="V27" s="6" t="s">
        <v>24</v>
      </c>
      <c r="W27" s="14">
        <v>-2</v>
      </c>
      <c r="X27" s="62">
        <f t="shared" si="5"/>
        <v>5620</v>
      </c>
      <c r="Y27" s="63">
        <f t="shared" si="6"/>
        <v>7156.9563833174152</v>
      </c>
      <c r="Z27" s="63">
        <f t="shared" si="7"/>
        <v>84.598796583151312</v>
      </c>
    </row>
    <row r="28" spans="1:26" s="6" customFormat="1" ht="12.75" x14ac:dyDescent="0.2">
      <c r="A28" s="12">
        <v>3.8246312221039833</v>
      </c>
      <c r="B28" s="7">
        <f t="shared" si="0"/>
        <v>3.8</v>
      </c>
      <c r="C28" s="6" t="s">
        <v>17</v>
      </c>
      <c r="D28" s="6">
        <f t="shared" si="2"/>
        <v>27</v>
      </c>
      <c r="F28" s="12">
        <v>4.5315686970938067</v>
      </c>
      <c r="G28" s="7">
        <f t="shared" si="1"/>
        <v>4.5</v>
      </c>
      <c r="H28" s="6" t="s">
        <v>17</v>
      </c>
      <c r="I28" s="6">
        <f t="shared" si="3"/>
        <v>22</v>
      </c>
      <c r="K28" s="6" t="s">
        <v>17</v>
      </c>
      <c r="L28" s="14">
        <f t="shared" si="4"/>
        <v>0.7</v>
      </c>
      <c r="N28" s="10">
        <v>3.8</v>
      </c>
      <c r="O28" s="6" t="s">
        <v>17</v>
      </c>
      <c r="P28" s="6">
        <v>27</v>
      </c>
      <c r="R28" s="10">
        <v>2.8</v>
      </c>
      <c r="S28" s="6" t="s">
        <v>15</v>
      </c>
      <c r="T28" s="6">
        <v>27</v>
      </c>
      <c r="V28" s="6" t="s">
        <v>23</v>
      </c>
      <c r="W28" s="14">
        <v>-2.4</v>
      </c>
      <c r="X28" s="62">
        <f t="shared" si="5"/>
        <v>6744</v>
      </c>
      <c r="Y28" s="63">
        <f t="shared" si="6"/>
        <v>8588.3476599808982</v>
      </c>
      <c r="Z28" s="63">
        <f t="shared" si="7"/>
        <v>92.673338452765904</v>
      </c>
    </row>
    <row r="29" spans="1:26" s="6" customFormat="1" ht="12.75" x14ac:dyDescent="0.2">
      <c r="A29" s="12">
        <v>3.7215718266606159</v>
      </c>
      <c r="B29" s="7">
        <f t="shared" si="0"/>
        <v>3.7</v>
      </c>
      <c r="C29" s="6" t="s">
        <v>10</v>
      </c>
      <c r="D29" s="6">
        <f t="shared" si="2"/>
        <v>28</v>
      </c>
      <c r="F29" s="12">
        <v>2.5970407699771396</v>
      </c>
      <c r="G29" s="7">
        <f t="shared" si="1"/>
        <v>2.6</v>
      </c>
      <c r="H29" s="6" t="s">
        <v>10</v>
      </c>
      <c r="I29" s="6">
        <f t="shared" si="3"/>
        <v>28</v>
      </c>
      <c r="K29" s="6" t="s">
        <v>10</v>
      </c>
      <c r="L29" s="14">
        <f t="shared" si="4"/>
        <v>-1.1000000000000001</v>
      </c>
      <c r="N29" s="10">
        <v>3.7</v>
      </c>
      <c r="O29" s="6" t="s">
        <v>10</v>
      </c>
      <c r="P29" s="6">
        <v>28</v>
      </c>
      <c r="R29" s="10">
        <v>2.6</v>
      </c>
      <c r="S29" s="6" t="s">
        <v>10</v>
      </c>
      <c r="T29" s="6">
        <v>28</v>
      </c>
      <c r="V29" s="6" t="s">
        <v>15</v>
      </c>
      <c r="W29" s="14">
        <v>-2.5</v>
      </c>
      <c r="X29" s="62">
        <f t="shared" si="5"/>
        <v>7025</v>
      </c>
      <c r="Y29" s="63">
        <f t="shared" si="6"/>
        <v>8946.1954791467688</v>
      </c>
      <c r="Z29" s="63">
        <f t="shared" si="7"/>
        <v>94.584329987301643</v>
      </c>
    </row>
    <row r="30" spans="1:26" s="6" customFormat="1" ht="5.0999999999999996" customHeight="1" x14ac:dyDescent="0.2">
      <c r="A30" s="12"/>
      <c r="B30" s="7"/>
      <c r="F30" s="12"/>
      <c r="G30" s="7"/>
      <c r="L30" s="14"/>
      <c r="W30" s="14"/>
    </row>
    <row r="31" spans="1:26" s="6" customFormat="1" ht="5.0999999999999996" customHeight="1" x14ac:dyDescent="0.2">
      <c r="A31" s="37"/>
      <c r="B31" s="38"/>
      <c r="C31" s="39"/>
      <c r="D31" s="39"/>
      <c r="E31" s="39"/>
      <c r="F31" s="37"/>
      <c r="G31" s="38"/>
      <c r="H31" s="39"/>
      <c r="I31" s="39"/>
      <c r="J31" s="39"/>
      <c r="K31" s="39"/>
      <c r="L31" s="40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40"/>
    </row>
    <row r="32" spans="1:26" s="6" customFormat="1" ht="5.0999999999999996" customHeight="1" x14ac:dyDescent="0.2">
      <c r="A32" s="8"/>
      <c r="B32" s="8"/>
      <c r="D32" s="9"/>
      <c r="F32" s="8"/>
      <c r="G32" s="8"/>
      <c r="I32" s="9"/>
    </row>
    <row r="33" spans="1:23" s="6" customFormat="1" ht="12.75" x14ac:dyDescent="0.2">
      <c r="A33" s="21" t="s">
        <v>34</v>
      </c>
      <c r="B33" s="21"/>
      <c r="C33" s="22">
        <f>COUNTIF(B2:B29,"&gt;"&amp;B34)</f>
        <v>7</v>
      </c>
      <c r="D33" s="9"/>
      <c r="F33" s="21" t="s">
        <v>34</v>
      </c>
      <c r="G33" s="21"/>
      <c r="H33" s="22">
        <f>COUNTIF(G2:G29,"&gt;"&amp;G34)</f>
        <v>8</v>
      </c>
      <c r="I33" s="9"/>
      <c r="N33" s="33" t="str">
        <f>A33</f>
        <v>Q4</v>
      </c>
      <c r="O33" s="33"/>
      <c r="P33" s="33">
        <f>C33</f>
        <v>7</v>
      </c>
      <c r="Q33" s="33"/>
      <c r="R33" s="33" t="str">
        <f>F33</f>
        <v>Q4</v>
      </c>
      <c r="T33" s="33">
        <f>H33</f>
        <v>8</v>
      </c>
      <c r="V33" s="33"/>
      <c r="W33" s="33"/>
    </row>
    <row r="34" spans="1:23" s="6" customFormat="1" ht="12.75" x14ac:dyDescent="0.2">
      <c r="A34" s="21" t="s">
        <v>2</v>
      </c>
      <c r="B34" s="23">
        <f>_xlfn.QUARTILE.EXC($B$2:$B$29,3)</f>
        <v>6.5249999999999995</v>
      </c>
      <c r="C34" s="24">
        <f>COUNTIF(B2:B29,"&gt;"&amp;B35)-COUNTIF(B2:B29,"&gt;"&amp;B34)</f>
        <v>6</v>
      </c>
      <c r="D34" s="9"/>
      <c r="F34" s="21" t="s">
        <v>2</v>
      </c>
      <c r="G34" s="23">
        <f>_xlfn.QUARTILE.EXC($B$2:$B$29,3)</f>
        <v>6.5249999999999995</v>
      </c>
      <c r="H34" s="24">
        <f>COUNTIF(G2:G29,"&gt;"&amp;G35)-COUNTIF(G2:G29,"&gt;"&amp;G34)</f>
        <v>6</v>
      </c>
      <c r="I34" s="9"/>
      <c r="K34" s="30" t="s">
        <v>35</v>
      </c>
      <c r="L34" s="22">
        <f>COUNTIF(L2:L29,"&gt;0")</f>
        <v>12</v>
      </c>
      <c r="N34" s="33" t="str">
        <f>A34</f>
        <v>Q3</v>
      </c>
      <c r="O34" s="34">
        <f>B34</f>
        <v>6.5249999999999995</v>
      </c>
      <c r="P34" s="33">
        <f>C34</f>
        <v>6</v>
      </c>
      <c r="R34" s="33" t="str">
        <f>F34</f>
        <v>Q3</v>
      </c>
      <c r="S34" s="34">
        <f>B34</f>
        <v>6.5249999999999995</v>
      </c>
      <c r="T34" s="33">
        <f>H34</f>
        <v>6</v>
      </c>
      <c r="V34" s="30" t="s">
        <v>35</v>
      </c>
      <c r="W34" s="33">
        <f>L34</f>
        <v>12</v>
      </c>
    </row>
    <row r="35" spans="1:23" s="6" customFormat="1" ht="12.75" x14ac:dyDescent="0.2">
      <c r="A35" s="21" t="s">
        <v>1</v>
      </c>
      <c r="B35" s="23">
        <f>_xlfn.QUARTILE.EXC($B$2:$B$29,2)</f>
        <v>5.7</v>
      </c>
      <c r="C35" s="24">
        <f>COUNTIF(B2:B29,"&gt;"&amp;B36)-COUNTIF(B2:B29,"&gt;"&amp;B35)</f>
        <v>8</v>
      </c>
      <c r="D35" s="9"/>
      <c r="F35" s="21" t="s">
        <v>1</v>
      </c>
      <c r="G35" s="23">
        <f>_xlfn.QUARTILE.EXC($B$2:$B$29,2)</f>
        <v>5.7</v>
      </c>
      <c r="H35" s="24">
        <f>COUNTIF(G2:G29,"&gt;"&amp;G36)-COUNTIF(G2:G29,"&gt;"&amp;G35)</f>
        <v>0</v>
      </c>
      <c r="I35" s="9"/>
      <c r="K35" s="30" t="s">
        <v>36</v>
      </c>
      <c r="L35" s="44">
        <f>COUNTIF(L2:L29,"=0")</f>
        <v>3</v>
      </c>
      <c r="N35" s="33" t="str">
        <f>A35</f>
        <v>Q2</v>
      </c>
      <c r="O35" s="34">
        <f>B35</f>
        <v>5.7</v>
      </c>
      <c r="P35" s="33">
        <f>C35</f>
        <v>8</v>
      </c>
      <c r="R35" s="33" t="str">
        <f>F35</f>
        <v>Q2</v>
      </c>
      <c r="S35" s="34">
        <f>B35</f>
        <v>5.7</v>
      </c>
      <c r="T35" s="33">
        <f>H35</f>
        <v>0</v>
      </c>
      <c r="V35" s="30" t="s">
        <v>36</v>
      </c>
      <c r="W35" s="43">
        <f>L35</f>
        <v>3</v>
      </c>
    </row>
    <row r="36" spans="1:23" s="6" customFormat="1" ht="12.75" x14ac:dyDescent="0.2">
      <c r="A36" s="27" t="s">
        <v>0</v>
      </c>
      <c r="B36" s="28">
        <f>_xlfn.QUARTILE.EXC($B$2:$B$29,1)</f>
        <v>5.3250000000000002</v>
      </c>
      <c r="C36" s="29">
        <f>COUNTIF(B2:B29,"&lt;="&amp;B36)</f>
        <v>7</v>
      </c>
      <c r="D36" s="9"/>
      <c r="F36" s="27" t="s">
        <v>0</v>
      </c>
      <c r="G36" s="28">
        <f>_xlfn.QUARTILE.EXC($B$2:$B$29,1)</f>
        <v>5.3250000000000002</v>
      </c>
      <c r="H36" s="29">
        <f>COUNTIF(G2:G29,"&lt;="&amp;G36)</f>
        <v>14</v>
      </c>
      <c r="I36" s="9"/>
      <c r="K36" s="31" t="s">
        <v>37</v>
      </c>
      <c r="L36" s="42">
        <f>COUNTIF(L2:L29,"&lt;0")</f>
        <v>13</v>
      </c>
      <c r="N36" s="35" t="str">
        <f>A36</f>
        <v>Q1</v>
      </c>
      <c r="O36" s="36">
        <f>B36</f>
        <v>5.3250000000000002</v>
      </c>
      <c r="P36" s="35">
        <f>C36</f>
        <v>7</v>
      </c>
      <c r="R36" s="35" t="str">
        <f>F36</f>
        <v>Q1</v>
      </c>
      <c r="S36" s="36">
        <f>B36</f>
        <v>5.3250000000000002</v>
      </c>
      <c r="T36" s="35">
        <f>H36</f>
        <v>14</v>
      </c>
      <c r="V36" s="31" t="s">
        <v>37</v>
      </c>
      <c r="W36" s="41">
        <f>L36</f>
        <v>13</v>
      </c>
    </row>
    <row r="37" spans="1:23" x14ac:dyDescent="0.25">
      <c r="A37" s="25"/>
      <c r="B37" s="25"/>
      <c r="C37" s="26">
        <f>SUM(C33:C36)</f>
        <v>28</v>
      </c>
      <c r="F37" s="25"/>
      <c r="G37" s="25"/>
      <c r="H37" s="26">
        <f>SUM(H33:H36)</f>
        <v>28</v>
      </c>
      <c r="L37" s="32">
        <f>SUM(L34:L36)</f>
        <v>28</v>
      </c>
      <c r="N37" s="33"/>
      <c r="O37" s="33"/>
      <c r="P37" s="33">
        <f>C37</f>
        <v>28</v>
      </c>
      <c r="T37" s="33">
        <f>H37</f>
        <v>28</v>
      </c>
      <c r="W37" s="33">
        <f>L37</f>
        <v>28</v>
      </c>
    </row>
    <row r="38" spans="1:23" ht="5.0999999999999996" customHeight="1" x14ac:dyDescent="0.25"/>
    <row r="39" spans="1:23" s="6" customFormat="1" ht="5.0999999999999996" customHeight="1" x14ac:dyDescent="0.2">
      <c r="A39" s="37"/>
      <c r="B39" s="38"/>
      <c r="C39" s="39"/>
      <c r="D39" s="39"/>
      <c r="E39" s="39"/>
      <c r="F39" s="37"/>
      <c r="G39" s="38"/>
      <c r="H39" s="39"/>
      <c r="I39" s="39"/>
      <c r="J39" s="39"/>
      <c r="K39" s="39"/>
      <c r="L39" s="40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40"/>
    </row>
  </sheetData>
  <sortState ref="V2:W29">
    <sortCondition descending="1" ref="W2:W29"/>
    <sortCondition ref="V2:V29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2</vt:i4>
      </vt:variant>
    </vt:vector>
  </HeadingPairs>
  <TitlesOfParts>
    <vt:vector size="15" baseType="lpstr">
      <vt:lpstr>I_Individual</vt:lpstr>
      <vt:lpstr>I_Individual NEW</vt:lpstr>
      <vt:lpstr>I1_Experience</vt:lpstr>
      <vt:lpstr>I2_Engagement</vt:lpstr>
      <vt:lpstr>I3_Attitudes</vt:lpstr>
      <vt:lpstr>I4_Approval</vt:lpstr>
      <vt:lpstr>S_Structural</vt:lpstr>
      <vt:lpstr>S1_Resilience</vt:lpstr>
      <vt:lpstr>S2_EcoTies</vt:lpstr>
      <vt:lpstr>S3_Funding</vt:lpstr>
      <vt:lpstr>S4_Neighbour</vt:lpstr>
      <vt:lpstr>S5_PolInt</vt:lpstr>
      <vt:lpstr>S6_Security</vt:lpstr>
      <vt:lpstr>'I_Individual NEW'!Druckbereich</vt:lpstr>
      <vt:lpstr>I4_Approval!Druckbereich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 Dollacker</dc:creator>
  <cp:lastModifiedBy>Christoph Klavehn</cp:lastModifiedBy>
  <cp:lastPrinted>2016-05-05T10:41:13Z</cp:lastPrinted>
  <dcterms:created xsi:type="dcterms:W3CDTF">2016-03-19T13:36:55Z</dcterms:created>
  <dcterms:modified xsi:type="dcterms:W3CDTF">2016-05-10T10:08:12Z</dcterms:modified>
</cp:coreProperties>
</file>